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jian" sheetId="1" r:id="rId4"/>
    <sheet state="visible" name="Pembimbing" sheetId="2" r:id="rId5"/>
  </sheets>
  <definedNames>
    <definedName hidden="1" localSheetId="0" name="_xlnm._FilterDatabase">Ujian!$A$3:$I$268</definedName>
    <definedName hidden="1" localSheetId="1" name="_xlnm._FilterDatabase">Pembimbing!$A$2:$A$86</definedName>
  </definedNames>
  <calcPr/>
  <extLst>
    <ext uri="GoogleSheetsCustomDataVersion2">
      <go:sheetsCustomData xmlns:go="http://customooxmlschemas.google.com/" r:id="rId6" roundtripDataChecksum="EHipzxl4topDORzVkeugGqgTaLIeV6Atl9xhEGOuKCY="/>
    </ext>
  </extLst>
</workbook>
</file>

<file path=xl/sharedStrings.xml><?xml version="1.0" encoding="utf-8"?>
<sst xmlns="http://schemas.openxmlformats.org/spreadsheetml/2006/main" count="977" uniqueCount="254">
  <si>
    <t>REKAPAN PEMBIMBING 2022-2024</t>
  </si>
  <si>
    <t>Hari/Tggl/Thun</t>
  </si>
  <si>
    <t>Waktu</t>
  </si>
  <si>
    <t>Nama</t>
  </si>
  <si>
    <t>NIM</t>
  </si>
  <si>
    <t>Keterangan</t>
  </si>
  <si>
    <t>Prodi</t>
  </si>
  <si>
    <t>Judul Tesis</t>
  </si>
  <si>
    <t>Pembimbing Utama</t>
  </si>
  <si>
    <t>Pembimbing Pendamping</t>
  </si>
  <si>
    <t>Sugiyanto Paputungan</t>
  </si>
  <si>
    <t>Pembimbing</t>
  </si>
  <si>
    <t>MPI</t>
  </si>
  <si>
    <t>Dr. Nasruddin Yusuf, M.Ag</t>
  </si>
  <si>
    <t>Dr. Abd. Latif Samal, M.Pd</t>
  </si>
  <si>
    <t>Intan Safitri Mokodompit</t>
  </si>
  <si>
    <t>Dr. Ardianto, M.Pd</t>
  </si>
  <si>
    <t>Santhy Isa</t>
  </si>
  <si>
    <t>Dr. Feiby Ismail, M.Pd</t>
  </si>
  <si>
    <t>Moh. Zulkifli Latoale</t>
  </si>
  <si>
    <t>AS</t>
  </si>
  <si>
    <t>Dr. Yusno Abdullah Otta, M.Ag</t>
  </si>
  <si>
    <t>Dr. Frangki Soleman, M.HI</t>
  </si>
  <si>
    <t>Anita Sukarta</t>
  </si>
  <si>
    <t>Dr. Evra Wilya, M.Ag</t>
  </si>
  <si>
    <t>Dr. Suprijati Sarib, M.Si</t>
  </si>
  <si>
    <t>H. Irpan</t>
  </si>
  <si>
    <t>Dr. Muhammad Imran, M.Th.I</t>
  </si>
  <si>
    <t>Zainudin Pai</t>
  </si>
  <si>
    <t>Delmus Puneri Salim, M.A., M.Res., Ph.D</t>
  </si>
  <si>
    <t>Kifli Lamusa</t>
  </si>
  <si>
    <t>Dr. Rosdalina, M.Hum</t>
  </si>
  <si>
    <t>Lisda G. Nur</t>
  </si>
  <si>
    <t>18.5.1.0242</t>
  </si>
  <si>
    <t>PAI</t>
  </si>
  <si>
    <t>Bayu Afiandy</t>
  </si>
  <si>
    <t>Dr. Yasin, M.Si</t>
  </si>
  <si>
    <t>Umar Lahadji</t>
  </si>
  <si>
    <t>Dr. Hasyim Lahilote, M.H</t>
  </si>
  <si>
    <t>Samsudin Dama</t>
  </si>
  <si>
    <t>ES</t>
  </si>
  <si>
    <t>Dr. Nurlaila Harun, M.Si</t>
  </si>
  <si>
    <t>Ramadan Mamangge</t>
  </si>
  <si>
    <t>Muhammad Amin</t>
  </si>
  <si>
    <t>Dr. Nenden Herawaty, M.H</t>
  </si>
  <si>
    <t>Umarudin H. Dilapanga</t>
  </si>
  <si>
    <t>Hasdiyanto Dilapanga</t>
  </si>
  <si>
    <t>Siswanti Dwi Lestari</t>
  </si>
  <si>
    <t>Zainal Dama</t>
  </si>
  <si>
    <t>18.5.2.0253</t>
  </si>
  <si>
    <t>Aruji Lii</t>
  </si>
  <si>
    <t>Nova Alam</t>
  </si>
  <si>
    <t>Syamparuddin</t>
  </si>
  <si>
    <t>Dr. Muh. Idris, M.Ag</t>
  </si>
  <si>
    <t>Dr. Mustafa, M.Pd.I</t>
  </si>
  <si>
    <t>Saiful Sinto</t>
  </si>
  <si>
    <t>18.5.2.0250</t>
  </si>
  <si>
    <t>Emilda Sonu</t>
  </si>
  <si>
    <t>Herlianty Damopolii</t>
  </si>
  <si>
    <t>Dr. Taufani, M.A</t>
  </si>
  <si>
    <t>Effendy Tubagus</t>
  </si>
  <si>
    <t>Masrur Mustamat</t>
  </si>
  <si>
    <t>Dr. Edi Gunawan, M.HI</t>
  </si>
  <si>
    <t>Frisca S. Mangkuto</t>
  </si>
  <si>
    <t>Mahyudhin Bandjer</t>
  </si>
  <si>
    <t>Silfa Basuki</t>
  </si>
  <si>
    <t>Dr. Shinta Nento, M.Pd</t>
  </si>
  <si>
    <t>Rani Yati Tasin</t>
  </si>
  <si>
    <t>Dr. Mardan Umar, M.Pd</t>
  </si>
  <si>
    <t>Eka Wira Putra</t>
  </si>
  <si>
    <t>Dr. Rivai Bolotio, M.Pd</t>
  </si>
  <si>
    <t>Dr. Mohamad S. Rahman, M.Pd.I</t>
  </si>
  <si>
    <t>Minhard Reynaldi Lamama</t>
  </si>
  <si>
    <t>Dr. Mutmainah, M.Pd</t>
  </si>
  <si>
    <t>Kukuh Widiatmoko</t>
  </si>
  <si>
    <t>Fadila Ramadhanty P. Abdullah</t>
  </si>
  <si>
    <t>Dr. Radliyah Hasan Jan, M.Si</t>
  </si>
  <si>
    <t>Nina Paputungan</t>
  </si>
  <si>
    <t>Fitriyanti Bulotio</t>
  </si>
  <si>
    <t>Dr. Sahari, M.Pd.I</t>
  </si>
  <si>
    <t>Heni Kurniawati</t>
  </si>
  <si>
    <t>Muhammad Akbar</t>
  </si>
  <si>
    <t>Andi</t>
  </si>
  <si>
    <t>Dr. Munir Tubagus, M.Cs</t>
  </si>
  <si>
    <t>Jumat Masoara</t>
  </si>
  <si>
    <t>Dr. Adri Lundeto, M.Pd.I</t>
  </si>
  <si>
    <t>Muhammad Awaluddin</t>
  </si>
  <si>
    <t>Sarini Lakodi</t>
  </si>
  <si>
    <t>Dr. Arhanuddin, M.Pd.I</t>
  </si>
  <si>
    <t>Fani Lamaluta</t>
  </si>
  <si>
    <t>Dr. Salma, M.HI</t>
  </si>
  <si>
    <t>Ari Andika Mamonto</t>
  </si>
  <si>
    <t>Khayrunnisa Arbie</t>
  </si>
  <si>
    <t>Dr. Ishak Talibo, M.Pd.I</t>
  </si>
  <si>
    <t>Rafika Puluhulawa</t>
  </si>
  <si>
    <t>Yuni Widodo</t>
  </si>
  <si>
    <t>Dody Mahmud</t>
  </si>
  <si>
    <t>Alfian Wangka</t>
  </si>
  <si>
    <t>Siti Nurhalimah</t>
  </si>
  <si>
    <t>Fahri Fijrin Kamaru</t>
  </si>
  <si>
    <t>Dr. Drs. Naskur, M.HI</t>
  </si>
  <si>
    <t>Dr. Muliadi Nur, M.H</t>
  </si>
  <si>
    <t>Nur Ulhimnin Tadore</t>
  </si>
  <si>
    <t>Dr. Nur Fitry Latief, SE., Ak., MSA., CA</t>
  </si>
  <si>
    <t>Deyske Rimala Sangia</t>
  </si>
  <si>
    <t>Dr. Muhammad Tahir, M.Th.I</t>
  </si>
  <si>
    <t>Siti Zuchro</t>
  </si>
  <si>
    <t>Edy Kusniadi</t>
  </si>
  <si>
    <t>Mustari Masloman</t>
  </si>
  <si>
    <t>Milawati Djaini</t>
  </si>
  <si>
    <t>Wasikoh</t>
  </si>
  <si>
    <t>Madjibran Tjebbang</t>
  </si>
  <si>
    <t>Vindri Muliadi Adampe</t>
  </si>
  <si>
    <t>Fawzi Moro Lontoh</t>
  </si>
  <si>
    <t>Dr. Ridwan, M.Si</t>
  </si>
  <si>
    <t>Rizal Lahati</t>
  </si>
  <si>
    <t>Budiarjo Tumbol</t>
  </si>
  <si>
    <t>Faizin Saleh</t>
  </si>
  <si>
    <t>Dr. Ahmad Mustamir Waris, M.Pd</t>
  </si>
  <si>
    <t>Masita Citra Dewi Lahma</t>
  </si>
  <si>
    <t>Dr. Mastang Ambo Baba, M.Ag</t>
  </si>
  <si>
    <t>Nurul Fildzah Abd. Rahim</t>
  </si>
  <si>
    <t>Dr. Ahmad Rajafi, M.HI</t>
  </si>
  <si>
    <t>Faruk Dempata</t>
  </si>
  <si>
    <t>Faisal Bachri Bahar</t>
  </si>
  <si>
    <t>Ibrhaim Febrianto Rauf</t>
  </si>
  <si>
    <t>Dr. Andi Mukarramah Nagauleng, M.Pd</t>
  </si>
  <si>
    <t>Badri Gilalom</t>
  </si>
  <si>
    <t>Santrilah Mokoagow</t>
  </si>
  <si>
    <t>M. Saekhoni</t>
  </si>
  <si>
    <t>Dr. Ali Amin, M.A</t>
  </si>
  <si>
    <t>Ridwan Banteng</t>
  </si>
  <si>
    <t>Syaifullah</t>
  </si>
  <si>
    <t>Angger Gangga Mahendra</t>
  </si>
  <si>
    <t>Alivia Heratika Mamonto</t>
  </si>
  <si>
    <t>Syahri Malomis</t>
  </si>
  <si>
    <t>Abdul Hakim Bachdim</t>
  </si>
  <si>
    <t>Hardianti Datunsolang</t>
  </si>
  <si>
    <t>Nur Afifa Gonibala</t>
  </si>
  <si>
    <t>Mohamad Sahran Noor Gonibala</t>
  </si>
  <si>
    <t>Muhammad Lutfiyadi</t>
  </si>
  <si>
    <t>Irawati Mustafa</t>
  </si>
  <si>
    <t>Prof. Dr. Ahmad Rajafi, M.HI</t>
  </si>
  <si>
    <t>Anggishinta Septiwulan</t>
  </si>
  <si>
    <t>Hasmi B</t>
  </si>
  <si>
    <t>Prof. Dr. Rukmina Gonibala, M.Si</t>
  </si>
  <si>
    <t>Inriyawati Hamzah</t>
  </si>
  <si>
    <t>Irmawaty Laiya</t>
  </si>
  <si>
    <t>Dr. Srifani Simbuka, S.S., M.Educ., Stud., M.Hum</t>
  </si>
  <si>
    <t>Martina Nafratilofa Mooduto</t>
  </si>
  <si>
    <t>Nursia Radjaman</t>
  </si>
  <si>
    <t>Phatricya A. G. Lentang</t>
  </si>
  <si>
    <t>Phraizewanto Armen. G. Lentang</t>
  </si>
  <si>
    <t>Sarmin Ikoni</t>
  </si>
  <si>
    <t>Selfi Budiaty Ambaru</t>
  </si>
  <si>
    <t>Mukmin Nabu</t>
  </si>
  <si>
    <t>Siti Aisyah Yusuf</t>
  </si>
  <si>
    <t>Witri Tania Anggraini</t>
  </si>
  <si>
    <t>Fridey Rinintia M. Nur</t>
  </si>
  <si>
    <t>Prof. Dr. Rosdalina, M.Hum</t>
  </si>
  <si>
    <t>Firdha Djubedi</t>
  </si>
  <si>
    <t>Rohmad Wahyudi</t>
  </si>
  <si>
    <t>Aminto Teguh Santoso</t>
  </si>
  <si>
    <t>Idrus Hamzah</t>
  </si>
  <si>
    <t>Ismail Setiabudi</t>
  </si>
  <si>
    <t>Hindun Alhasni</t>
  </si>
  <si>
    <t>Rusman Mohammad Saleh</t>
  </si>
  <si>
    <t>Thohir</t>
  </si>
  <si>
    <t>Aldho Bergowo Sinaga</t>
  </si>
  <si>
    <t>Adhitya Fikri Nurdin</t>
  </si>
  <si>
    <t>Mohammad Fitri H. Adam</t>
  </si>
  <si>
    <t>Muhammad Aldi R. Laiya</t>
  </si>
  <si>
    <t>Diman Daud Hasan</t>
  </si>
  <si>
    <t>Khairullah Najrin Nur Pulumoduyo</t>
  </si>
  <si>
    <t>M. Awawy Al Jawie</t>
  </si>
  <si>
    <t>Misra Madjid</t>
  </si>
  <si>
    <t>Mukti Qidran Bajili Bachdar</t>
  </si>
  <si>
    <t>Mahmud Daud</t>
  </si>
  <si>
    <t>Sulastomo Wasolo</t>
  </si>
  <si>
    <t>Alfian Muhammady</t>
  </si>
  <si>
    <t>Sekar Ayuning Larasaty</t>
  </si>
  <si>
    <t>Sehat Hayoto</t>
  </si>
  <si>
    <t>Fadhila Hi. A. Muthalib</t>
  </si>
  <si>
    <r>
      <rPr>
        <rFont val="Calibri"/>
        <color theme="1"/>
        <sz val="11.0"/>
      </rPr>
      <t xml:space="preserve">Dr. Mastang Ambo Baba, </t>
    </r>
    <r>
      <rPr>
        <rFont val="Calibri"/>
        <color rgb="FF000000"/>
        <sz val="11.0"/>
      </rPr>
      <t>M.Ag</t>
    </r>
  </si>
  <si>
    <t>Putri Sri Wahyuni</t>
  </si>
  <si>
    <t>Adithya Pratama Makahenggeng</t>
  </si>
  <si>
    <t>Rivan Kalalo</t>
  </si>
  <si>
    <t>Dian Rosama Dunggio</t>
  </si>
  <si>
    <t>Dr. Ikmal, M.Pd.I</t>
  </si>
  <si>
    <t>Jaja Citrama Anar</t>
  </si>
  <si>
    <t>Nur Fitri Qomariah S.Habu</t>
  </si>
  <si>
    <t>Islamiyati Mulia Sari Abbas</t>
  </si>
  <si>
    <t>Sulaiman Mappiasse, Lc., M.Educ., Ph.D</t>
  </si>
  <si>
    <t>Dwi Wahyuni M. Luawo</t>
  </si>
  <si>
    <t>Mukhlis</t>
  </si>
  <si>
    <t>Muhammad Fahri A. Mamonto</t>
  </si>
  <si>
    <t>Prof. Dr. Muh. Idris, M.Ag</t>
  </si>
  <si>
    <t>Rukmana Isrina</t>
  </si>
  <si>
    <t xml:space="preserve">Ismi Nazlia Derek </t>
  </si>
  <si>
    <t>Novitas Sari Musa</t>
  </si>
  <si>
    <t>Andi Darmawan Bongkang</t>
  </si>
  <si>
    <t>Mutmainnah Septiani Al Marozy</t>
  </si>
  <si>
    <t>Khairunnisa Hadji Ali</t>
  </si>
  <si>
    <t>Muhammad Arsyad Basry</t>
  </si>
  <si>
    <t>Nuraini Ibrahim</t>
  </si>
  <si>
    <t>Shahlul Minan</t>
  </si>
  <si>
    <t>Fickri Ghazali Katili</t>
  </si>
  <si>
    <t>Nuraini Muntu</t>
  </si>
  <si>
    <t>Ismoedjiono Nurhamidin</t>
  </si>
  <si>
    <t>Riska Limonu</t>
  </si>
  <si>
    <t>Jarulina Monantun</t>
  </si>
  <si>
    <t>Herkulaus Mety</t>
  </si>
  <si>
    <t>Goins Manoppo</t>
  </si>
  <si>
    <t>Kamsiran Yusup</t>
  </si>
  <si>
    <t>Annisa Hasan</t>
  </si>
  <si>
    <t>Hendrongi Ngampo</t>
  </si>
  <si>
    <t>Firman Arbi Mutu Mokoagow</t>
  </si>
  <si>
    <t>Muh. Ma'mur</t>
  </si>
  <si>
    <t>Hasril Aruhing</t>
  </si>
  <si>
    <t>Sumarni Musa</t>
  </si>
  <si>
    <t>Darmawati</t>
  </si>
  <si>
    <t>Sjafruddin</t>
  </si>
  <si>
    <t>Arismiaty Soeri</t>
  </si>
  <si>
    <t>Jusni Adam</t>
  </si>
  <si>
    <t>Masykur Al Mamuni</t>
  </si>
  <si>
    <t>Firmansyah Pratama Alim</t>
  </si>
  <si>
    <t>Nurmin Arbi</t>
  </si>
  <si>
    <t>Rokiah Binti Mustaring</t>
  </si>
  <si>
    <t>Sitti Nur Zuhriyah Puasa</t>
  </si>
  <si>
    <t>Chairul Yunadi Gonibala</t>
  </si>
  <si>
    <t>Abdul Gapur Makalalag</t>
  </si>
  <si>
    <t>Rosiko Hadi</t>
  </si>
  <si>
    <t>Jainudin</t>
  </si>
  <si>
    <t>Jusmania Samsuddin</t>
  </si>
  <si>
    <t>Fathum Ibrahim</t>
  </si>
  <si>
    <t>Mutia Ibrahim</t>
  </si>
  <si>
    <t>Indah Lestari</t>
  </si>
  <si>
    <t>Sri Muliyawati Hassan</t>
  </si>
  <si>
    <t>Nuriyatun Nuha</t>
  </si>
  <si>
    <t>Verawaty Pangkola</t>
  </si>
  <si>
    <t>Sitti Hajar Daeng</t>
  </si>
  <si>
    <t>S. Riwiyanto</t>
  </si>
  <si>
    <t>Riduan Lamani</t>
  </si>
  <si>
    <t>Dharmawati Rahayu</t>
  </si>
  <si>
    <t>Suratman Rasjid</t>
  </si>
  <si>
    <t>Lisna Jafar Ismail</t>
  </si>
  <si>
    <t>Supar Nurhamidin</t>
  </si>
  <si>
    <t>Darmin La Site</t>
  </si>
  <si>
    <t>Muslim Maulana</t>
  </si>
  <si>
    <t>Made By : Sutrisno Ngatenan</t>
  </si>
  <si>
    <t>Rekapan Pembimbing Tesis</t>
  </si>
  <si>
    <t xml:space="preserve"> Utama</t>
  </si>
  <si>
    <t>Pendamping</t>
  </si>
  <si>
    <t>Utama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</si>
</sst>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Calibri"/>
      <scheme val="minor"/>
    </font>
    <font>
      <sz val="48.0"/>
      <color theme="1"/>
      <name val="Libre Franklin"/>
    </font>
    <font/>
    <font>
      <color theme="1"/>
      <name val="Calibri"/>
      <scheme val="minor"/>
    </font>
    <font>
      <sz val="11.0"/>
      <color theme="1"/>
      <name val="Calibri"/>
    </font>
    <font>
      <sz val="11.0"/>
      <color rgb="FFFF0000"/>
      <name val="Calibri"/>
    </font>
    <font>
      <b/>
      <sz val="11.0"/>
      <color rgb="FF404040"/>
      <name val="Arial"/>
    </font>
    <font>
      <sz val="11.0"/>
      <color rgb="FF404040"/>
      <name val="Arial"/>
    </font>
    <font>
      <sz val="12.0"/>
      <color theme="1"/>
      <name val="Calibri"/>
    </font>
    <font>
      <b/>
      <sz val="10.0"/>
      <color rgb="FF404040"/>
      <name val="Arial"/>
    </font>
    <font>
      <sz val="11.0"/>
      <color rgb="FF404040"/>
      <name val="Calibri"/>
    </font>
    <font>
      <sz val="12.0"/>
      <color rgb="FFFF0000"/>
      <name val="Calibri"/>
    </font>
    <font>
      <sz val="11.0"/>
      <color rgb="FF1F1F1F"/>
      <name val="Calibri"/>
    </font>
    <font>
      <sz val="10.0"/>
      <color theme="1"/>
      <name val="Arial"/>
    </font>
    <font>
      <sz val="11.0"/>
      <color theme="1"/>
      <name val="Arial"/>
    </font>
    <font>
      <sz val="11.0"/>
      <color rgb="FF000000"/>
      <name val="Calibri"/>
    </font>
    <font>
      <b/>
      <sz val="14.0"/>
      <color theme="1"/>
      <name val="Calibri"/>
    </font>
    <font>
      <b/>
      <sz val="26.0"/>
      <color theme="1"/>
      <name val="Cambria"/>
    </font>
    <font>
      <b/>
      <sz val="16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C8C8C8"/>
        <bgColor rgb="FFC8C8C8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4C6E7"/>
        <bgColor rgb="FFB4C6E7"/>
      </patternFill>
    </fill>
    <fill>
      <patternFill patternType="solid">
        <fgColor rgb="FF00B0F0"/>
        <bgColor rgb="FF00B0F0"/>
      </patternFill>
    </fill>
    <fill>
      <patternFill patternType="solid">
        <fgColor rgb="FFD0CECE"/>
        <bgColor rgb="FFD0CECE"/>
      </patternFill>
    </fill>
  </fills>
  <borders count="11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14" xfId="0" applyFont="1" applyNumberFormat="1"/>
    <xf borderId="4" fillId="3" fontId="4" numFmtId="0" xfId="0" applyBorder="1" applyFill="1" applyFont="1"/>
    <xf borderId="4" fillId="3" fontId="4" numFmtId="0" xfId="0" applyAlignment="1" applyBorder="1" applyFont="1">
      <alignment horizontal="right"/>
    </xf>
    <xf borderId="4" fillId="3" fontId="5" numFmtId="0" xfId="0" applyBorder="1" applyFont="1"/>
    <xf borderId="4" fillId="3" fontId="6" numFmtId="0" xfId="0" applyBorder="1" applyFont="1"/>
    <xf borderId="4" fillId="4" fontId="4" numFmtId="0" xfId="0" applyBorder="1" applyFill="1" applyFont="1"/>
    <xf borderId="4" fillId="4" fontId="4" numFmtId="0" xfId="0" applyAlignment="1" applyBorder="1" applyFont="1">
      <alignment horizontal="right"/>
    </xf>
    <xf borderId="4" fillId="4" fontId="7" numFmtId="0" xfId="0" applyAlignment="1" applyBorder="1" applyFont="1">
      <alignment shrinkToFit="0" vertical="center" wrapText="1"/>
    </xf>
    <xf borderId="4" fillId="4" fontId="7" numFmtId="0" xfId="0" applyBorder="1" applyFont="1"/>
    <xf borderId="4" fillId="5" fontId="8" numFmtId="0" xfId="0" applyBorder="1" applyFill="1" applyFont="1"/>
    <xf borderId="4" fillId="5" fontId="4" numFmtId="0" xfId="0" applyBorder="1" applyFont="1"/>
    <xf borderId="4" fillId="5" fontId="4" numFmtId="0" xfId="0" applyAlignment="1" applyBorder="1" applyFont="1">
      <alignment horizontal="right"/>
    </xf>
    <xf borderId="4" fillId="5" fontId="9" numFmtId="0" xfId="0" applyBorder="1" applyFont="1"/>
    <xf borderId="4" fillId="5" fontId="10" numFmtId="0" xfId="0" applyBorder="1" applyFont="1"/>
    <xf borderId="4" fillId="5" fontId="11" numFmtId="0" xfId="0" applyBorder="1" applyFont="1"/>
    <xf borderId="4" fillId="5" fontId="5" numFmtId="0" xfId="0" applyBorder="1" applyFont="1"/>
    <xf borderId="4" fillId="5" fontId="11" numFmtId="0" xfId="0" applyAlignment="1" applyBorder="1" applyFont="1">
      <alignment horizontal="right"/>
    </xf>
    <xf borderId="4" fillId="5" fontId="8" numFmtId="0" xfId="0" applyAlignment="1" applyBorder="1" applyFont="1">
      <alignment horizontal="right"/>
    </xf>
    <xf borderId="4" fillId="5" fontId="5" numFmtId="0" xfId="0" applyAlignment="1" applyBorder="1" applyFont="1">
      <alignment horizontal="right"/>
    </xf>
    <xf borderId="4" fillId="6" fontId="8" numFmtId="0" xfId="0" applyBorder="1" applyFill="1" applyFont="1"/>
    <xf borderId="4" fillId="6" fontId="4" numFmtId="0" xfId="0" applyBorder="1" applyFont="1"/>
    <xf borderId="4" fillId="6" fontId="4" numFmtId="0" xfId="0" applyAlignment="1" applyBorder="1" applyFont="1">
      <alignment horizontal="right"/>
    </xf>
    <xf borderId="4" fillId="6" fontId="10" numFmtId="0" xfId="0" applyBorder="1" applyFont="1"/>
    <xf borderId="0" fillId="0" fontId="4" numFmtId="14" xfId="0" applyAlignment="1" applyFont="1" applyNumberFormat="1">
      <alignment horizontal="right"/>
    </xf>
    <xf borderId="4" fillId="6" fontId="12" numFmtId="0" xfId="0" applyBorder="1" applyFont="1"/>
    <xf borderId="4" fillId="6" fontId="13" numFmtId="0" xfId="0" applyBorder="1" applyFont="1"/>
    <xf borderId="4" fillId="6" fontId="14" numFmtId="0" xfId="0" applyBorder="1" applyFont="1"/>
    <xf borderId="4" fillId="7" fontId="4" numFmtId="0" xfId="0" applyBorder="1" applyFill="1" applyFont="1"/>
    <xf borderId="4" fillId="7" fontId="15" numFmtId="0" xfId="0" applyAlignment="1" applyBorder="1" applyFont="1">
      <alignment vertical="center"/>
    </xf>
    <xf borderId="0" fillId="0" fontId="15" numFmtId="0" xfId="0" applyAlignment="1" applyFont="1">
      <alignment vertical="center"/>
    </xf>
    <xf borderId="0" fillId="0" fontId="4" numFmtId="0" xfId="0" applyFont="1"/>
    <xf borderId="0" fillId="0" fontId="15" numFmtId="0" xfId="0" applyAlignment="1" applyFont="1">
      <alignment shrinkToFit="0" vertical="center" wrapText="1"/>
    </xf>
    <xf borderId="0" fillId="0" fontId="4" numFmtId="0" xfId="0" applyAlignment="1" applyFont="1">
      <alignment vertical="center"/>
    </xf>
    <xf borderId="0" fillId="0" fontId="15" numFmtId="0" xfId="0" applyFont="1"/>
    <xf borderId="0" fillId="0" fontId="16" numFmtId="0" xfId="0" applyAlignment="1" applyFont="1">
      <alignment horizontal="center" vertical="center"/>
    </xf>
    <xf borderId="1" fillId="8" fontId="1" numFmtId="0" xfId="0" applyAlignment="1" applyBorder="1" applyFill="1" applyFont="1">
      <alignment horizontal="center"/>
    </xf>
    <xf borderId="0" fillId="0" fontId="4" numFmtId="0" xfId="0" applyAlignment="1" applyFont="1">
      <alignment horizontal="center" vertical="center"/>
    </xf>
    <xf borderId="1" fillId="5" fontId="17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 vertical="center"/>
    </xf>
    <xf borderId="1" fillId="7" fontId="17" numFmtId="0" xfId="0" applyAlignment="1" applyBorder="1" applyFont="1">
      <alignment horizontal="center" vertical="center"/>
    </xf>
    <xf borderId="1" fillId="4" fontId="17" numFmtId="0" xfId="0" applyAlignment="1" applyBorder="1" applyFont="1">
      <alignment horizontal="center" vertical="center"/>
    </xf>
    <xf borderId="5" fillId="3" fontId="18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5" fillId="5" fontId="18" numFmtId="0" xfId="0" applyAlignment="1" applyBorder="1" applyFont="1">
      <alignment horizontal="center" vertical="center"/>
    </xf>
    <xf borderId="0" fillId="0" fontId="4" numFmtId="0" xfId="0" applyAlignment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13.29"/>
    <col customWidth="1" min="3" max="3" width="27.86"/>
    <col customWidth="1" min="4" max="4" width="10.43"/>
    <col customWidth="1" min="5" max="5" width="15.14"/>
    <col customWidth="1" min="6" max="6" width="7.0"/>
    <col customWidth="1" min="7" max="7" width="41.71"/>
    <col customWidth="1" min="8" max="8" width="40.43"/>
    <col customWidth="1" min="9" max="9" width="44.86"/>
    <col customWidth="1" min="10" max="26" width="8.71"/>
  </cols>
  <sheetData>
    <row r="2">
      <c r="A2" s="1" t="s">
        <v>0</v>
      </c>
      <c r="B2" s="2"/>
      <c r="C2" s="2"/>
      <c r="D2" s="2"/>
      <c r="E2" s="2"/>
      <c r="F2" s="2"/>
      <c r="G2" s="2"/>
      <c r="H2" s="2"/>
      <c r="I2" s="3"/>
    </row>
    <row r="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idden="1">
      <c r="A4" s="5"/>
      <c r="C4" s="6" t="s">
        <v>10</v>
      </c>
      <c r="D4" s="7">
        <v>2052005.0</v>
      </c>
      <c r="E4" s="6" t="s">
        <v>11</v>
      </c>
      <c r="F4" s="6" t="s">
        <v>12</v>
      </c>
      <c r="G4" s="6"/>
      <c r="H4" s="6" t="s">
        <v>13</v>
      </c>
      <c r="I4" s="6" t="s">
        <v>14</v>
      </c>
    </row>
    <row r="5">
      <c r="A5" s="5"/>
      <c r="C5" s="6" t="s">
        <v>15</v>
      </c>
      <c r="D5" s="7">
        <v>2052008.0</v>
      </c>
      <c r="E5" s="6" t="s">
        <v>11</v>
      </c>
      <c r="F5" s="6" t="s">
        <v>12</v>
      </c>
      <c r="G5" s="6"/>
      <c r="H5" s="6" t="s">
        <v>16</v>
      </c>
      <c r="I5" s="6" t="s">
        <v>14</v>
      </c>
    </row>
    <row r="6">
      <c r="A6" s="5"/>
      <c r="C6" s="6" t="s">
        <v>17</v>
      </c>
      <c r="D6" s="7">
        <v>2052006.0</v>
      </c>
      <c r="E6" s="6" t="s">
        <v>11</v>
      </c>
      <c r="F6" s="6" t="s">
        <v>12</v>
      </c>
      <c r="G6" s="6"/>
      <c r="H6" s="6" t="s">
        <v>14</v>
      </c>
      <c r="I6" s="6" t="s">
        <v>18</v>
      </c>
      <c r="J6" s="4">
        <v>2022.0</v>
      </c>
    </row>
    <row r="7" hidden="1">
      <c r="A7" s="5"/>
      <c r="C7" s="8" t="s">
        <v>19</v>
      </c>
      <c r="D7" s="7">
        <v>2054012.0</v>
      </c>
      <c r="E7" s="6" t="s">
        <v>11</v>
      </c>
      <c r="F7" s="6" t="s">
        <v>20</v>
      </c>
      <c r="G7" s="6"/>
      <c r="H7" s="6" t="s">
        <v>21</v>
      </c>
      <c r="I7" s="6" t="s">
        <v>22</v>
      </c>
    </row>
    <row r="8" hidden="1">
      <c r="A8" s="5"/>
      <c r="C8" s="6" t="s">
        <v>23</v>
      </c>
      <c r="D8" s="7">
        <v>2054007.0</v>
      </c>
      <c r="E8" s="6" t="s">
        <v>11</v>
      </c>
      <c r="F8" s="6" t="s">
        <v>20</v>
      </c>
      <c r="G8" s="6"/>
      <c r="H8" s="6" t="s">
        <v>24</v>
      </c>
      <c r="I8" s="6" t="s">
        <v>25</v>
      </c>
    </row>
    <row r="9" hidden="1">
      <c r="A9" s="5"/>
      <c r="C9" s="6" t="s">
        <v>26</v>
      </c>
      <c r="D9" s="7">
        <v>2054006.0</v>
      </c>
      <c r="E9" s="6" t="s">
        <v>11</v>
      </c>
      <c r="F9" s="6" t="s">
        <v>20</v>
      </c>
      <c r="G9" s="6"/>
      <c r="H9" s="6" t="s">
        <v>24</v>
      </c>
      <c r="I9" s="6" t="s">
        <v>27</v>
      </c>
    </row>
    <row r="10" hidden="1">
      <c r="A10" s="5"/>
      <c r="C10" s="6" t="s">
        <v>28</v>
      </c>
      <c r="D10" s="7">
        <v>2052012.0</v>
      </c>
      <c r="E10" s="6" t="s">
        <v>11</v>
      </c>
      <c r="F10" s="6" t="s">
        <v>12</v>
      </c>
      <c r="G10" s="6"/>
      <c r="H10" s="6" t="s">
        <v>29</v>
      </c>
      <c r="I10" s="6" t="s">
        <v>14</v>
      </c>
    </row>
    <row r="11" hidden="1">
      <c r="A11" s="5"/>
      <c r="C11" s="8" t="s">
        <v>30</v>
      </c>
      <c r="D11" s="7">
        <v>2054015.0</v>
      </c>
      <c r="E11" s="6" t="s">
        <v>11</v>
      </c>
      <c r="F11" s="6" t="s">
        <v>20</v>
      </c>
      <c r="G11" s="6"/>
      <c r="H11" s="6" t="s">
        <v>24</v>
      </c>
      <c r="I11" s="6" t="s">
        <v>31</v>
      </c>
    </row>
    <row r="12" hidden="1">
      <c r="A12" s="5"/>
      <c r="C12" s="6" t="s">
        <v>32</v>
      </c>
      <c r="D12" s="6" t="s">
        <v>33</v>
      </c>
      <c r="E12" s="6" t="s">
        <v>11</v>
      </c>
      <c r="F12" s="6" t="s">
        <v>34</v>
      </c>
      <c r="G12" s="6"/>
      <c r="H12" s="6" t="s">
        <v>29</v>
      </c>
      <c r="I12" s="6" t="s">
        <v>16</v>
      </c>
    </row>
    <row r="13" hidden="1">
      <c r="A13" s="5"/>
      <c r="C13" s="6" t="s">
        <v>35</v>
      </c>
      <c r="D13" s="7">
        <v>1954007.0</v>
      </c>
      <c r="E13" s="6" t="s">
        <v>11</v>
      </c>
      <c r="F13" s="6" t="s">
        <v>20</v>
      </c>
      <c r="G13" s="6"/>
      <c r="H13" s="6" t="s">
        <v>24</v>
      </c>
      <c r="I13" s="6" t="s">
        <v>36</v>
      </c>
    </row>
    <row r="14" hidden="1">
      <c r="A14" s="5"/>
      <c r="C14" s="6" t="s">
        <v>37</v>
      </c>
      <c r="D14" s="9">
        <v>1954011.0</v>
      </c>
      <c r="E14" s="6" t="s">
        <v>11</v>
      </c>
      <c r="F14" s="6" t="s">
        <v>20</v>
      </c>
      <c r="G14" s="6"/>
      <c r="H14" s="6" t="s">
        <v>21</v>
      </c>
      <c r="I14" s="6" t="s">
        <v>38</v>
      </c>
    </row>
    <row r="15" hidden="1">
      <c r="A15" s="5"/>
      <c r="C15" s="6" t="s">
        <v>39</v>
      </c>
      <c r="D15" s="9">
        <v>2053004.0</v>
      </c>
      <c r="E15" s="6" t="s">
        <v>11</v>
      </c>
      <c r="F15" s="6" t="s">
        <v>40</v>
      </c>
      <c r="G15" s="6"/>
      <c r="H15" s="6" t="s">
        <v>41</v>
      </c>
      <c r="I15" s="6" t="s">
        <v>24</v>
      </c>
    </row>
    <row r="16" hidden="1">
      <c r="A16" s="5"/>
      <c r="C16" s="8" t="s">
        <v>42</v>
      </c>
      <c r="D16" s="9">
        <v>1953009.0</v>
      </c>
      <c r="E16" s="6" t="s">
        <v>11</v>
      </c>
      <c r="F16" s="6" t="s">
        <v>40</v>
      </c>
      <c r="G16" s="6"/>
      <c r="H16" s="6" t="s">
        <v>41</v>
      </c>
      <c r="I16" s="6" t="s">
        <v>31</v>
      </c>
    </row>
    <row r="17" hidden="1">
      <c r="A17" s="5"/>
      <c r="C17" s="6" t="s">
        <v>43</v>
      </c>
      <c r="D17" s="9">
        <v>2054003.0</v>
      </c>
      <c r="E17" s="6" t="s">
        <v>11</v>
      </c>
      <c r="F17" s="6" t="s">
        <v>20</v>
      </c>
      <c r="G17" s="6"/>
      <c r="H17" s="6" t="s">
        <v>29</v>
      </c>
      <c r="I17" s="6" t="s">
        <v>44</v>
      </c>
    </row>
    <row r="18" hidden="1">
      <c r="A18" s="5"/>
      <c r="C18" s="6" t="s">
        <v>45</v>
      </c>
      <c r="D18" s="9">
        <v>2051013.0</v>
      </c>
      <c r="E18" s="6" t="s">
        <v>11</v>
      </c>
      <c r="F18" s="6" t="s">
        <v>34</v>
      </c>
      <c r="G18" s="6"/>
      <c r="H18" s="6" t="s">
        <v>24</v>
      </c>
      <c r="I18" s="6" t="s">
        <v>21</v>
      </c>
    </row>
    <row r="19" hidden="1">
      <c r="A19" s="5"/>
      <c r="C19" s="6" t="s">
        <v>46</v>
      </c>
      <c r="D19" s="9">
        <v>2054009.0</v>
      </c>
      <c r="E19" s="6" t="s">
        <v>11</v>
      </c>
      <c r="F19" s="6" t="s">
        <v>20</v>
      </c>
      <c r="G19" s="6"/>
      <c r="H19" s="6" t="s">
        <v>24</v>
      </c>
      <c r="I19" s="6" t="s">
        <v>44</v>
      </c>
    </row>
    <row r="20">
      <c r="A20" s="5"/>
      <c r="C20" s="6" t="s">
        <v>47</v>
      </c>
      <c r="D20" s="9">
        <v>2052001.0</v>
      </c>
      <c r="E20" s="6" t="s">
        <v>11</v>
      </c>
      <c r="F20" s="6" t="s">
        <v>12</v>
      </c>
      <c r="G20" s="6"/>
      <c r="H20" s="6" t="s">
        <v>14</v>
      </c>
      <c r="I20" s="6" t="s">
        <v>18</v>
      </c>
      <c r="J20" s="4">
        <v>2022.0</v>
      </c>
    </row>
    <row r="21" ht="15.75" hidden="1" customHeight="1">
      <c r="A21" s="5"/>
      <c r="C21" s="6" t="s">
        <v>48</v>
      </c>
      <c r="D21" s="6" t="s">
        <v>49</v>
      </c>
      <c r="E21" s="6" t="s">
        <v>11</v>
      </c>
      <c r="F21" s="6" t="s">
        <v>12</v>
      </c>
      <c r="G21" s="6"/>
      <c r="H21" s="6" t="s">
        <v>13</v>
      </c>
      <c r="I21" s="6" t="s">
        <v>21</v>
      </c>
    </row>
    <row r="22" ht="15.75" hidden="1" customHeight="1">
      <c r="A22" s="5"/>
      <c r="C22" s="6" t="s">
        <v>50</v>
      </c>
      <c r="D22" s="9">
        <v>2054016.0</v>
      </c>
      <c r="E22" s="6" t="s">
        <v>11</v>
      </c>
      <c r="F22" s="6" t="s">
        <v>20</v>
      </c>
      <c r="G22" s="6"/>
      <c r="H22" s="6" t="s">
        <v>13</v>
      </c>
      <c r="I22" s="6" t="s">
        <v>21</v>
      </c>
    </row>
    <row r="23" ht="15.75" customHeight="1">
      <c r="A23" s="5"/>
      <c r="C23" s="6" t="s">
        <v>51</v>
      </c>
      <c r="D23" s="9">
        <v>2052018.0</v>
      </c>
      <c r="E23" s="6" t="s">
        <v>11</v>
      </c>
      <c r="F23" s="6" t="s">
        <v>12</v>
      </c>
      <c r="G23" s="6"/>
      <c r="H23" s="6" t="s">
        <v>16</v>
      </c>
      <c r="I23" s="6" t="s">
        <v>14</v>
      </c>
    </row>
    <row r="24" ht="15.75" customHeight="1">
      <c r="A24" s="5"/>
      <c r="C24" s="6" t="s">
        <v>52</v>
      </c>
      <c r="D24" s="9">
        <v>2051021.0</v>
      </c>
      <c r="E24" s="6" t="s">
        <v>11</v>
      </c>
      <c r="F24" s="6" t="s">
        <v>34</v>
      </c>
      <c r="G24" s="6"/>
      <c r="H24" s="6" t="s">
        <v>53</v>
      </c>
      <c r="I24" s="6" t="s">
        <v>54</v>
      </c>
      <c r="J24" s="4">
        <v>2022.0</v>
      </c>
    </row>
    <row r="25" ht="15.75" customHeight="1">
      <c r="A25" s="5"/>
      <c r="C25" s="6" t="s">
        <v>55</v>
      </c>
      <c r="D25" s="6" t="s">
        <v>56</v>
      </c>
      <c r="E25" s="6" t="s">
        <v>11</v>
      </c>
      <c r="F25" s="6" t="s">
        <v>12</v>
      </c>
      <c r="G25" s="6"/>
      <c r="H25" s="6" t="s">
        <v>14</v>
      </c>
      <c r="I25" s="6" t="s">
        <v>21</v>
      </c>
      <c r="J25" s="4">
        <v>2021.0</v>
      </c>
    </row>
    <row r="26" ht="15.75" hidden="1" customHeight="1">
      <c r="A26" s="5"/>
      <c r="C26" s="10" t="s">
        <v>57</v>
      </c>
      <c r="D26" s="10">
        <v>2.1211001E7</v>
      </c>
      <c r="E26" s="10" t="s">
        <v>11</v>
      </c>
      <c r="F26" s="10" t="s">
        <v>20</v>
      </c>
      <c r="G26" s="10"/>
      <c r="H26" s="10" t="s">
        <v>24</v>
      </c>
      <c r="I26" s="10" t="s">
        <v>25</v>
      </c>
    </row>
    <row r="27" ht="15.75" customHeight="1">
      <c r="A27" s="5"/>
      <c r="C27" s="10" t="s">
        <v>58</v>
      </c>
      <c r="D27" s="10">
        <v>2051016.0</v>
      </c>
      <c r="E27" s="10" t="s">
        <v>11</v>
      </c>
      <c r="F27" s="10" t="s">
        <v>34</v>
      </c>
      <c r="G27" s="10"/>
      <c r="H27" s="10" t="s">
        <v>53</v>
      </c>
      <c r="I27" s="10" t="s">
        <v>59</v>
      </c>
      <c r="J27" s="4">
        <v>2022.0</v>
      </c>
    </row>
    <row r="28" ht="15.75" hidden="1" customHeight="1">
      <c r="A28" s="5"/>
      <c r="C28" s="10" t="s">
        <v>60</v>
      </c>
      <c r="D28" s="11">
        <v>2.1211006E7</v>
      </c>
      <c r="E28" s="10" t="s">
        <v>11</v>
      </c>
      <c r="F28" s="10" t="s">
        <v>20</v>
      </c>
      <c r="G28" s="10"/>
      <c r="H28" s="10" t="s">
        <v>13</v>
      </c>
      <c r="I28" s="10" t="s">
        <v>38</v>
      </c>
    </row>
    <row r="29" ht="15.75" hidden="1" customHeight="1">
      <c r="A29" s="5"/>
      <c r="C29" s="10" t="s">
        <v>61</v>
      </c>
      <c r="D29" s="11">
        <v>2053005.0</v>
      </c>
      <c r="E29" s="10" t="s">
        <v>11</v>
      </c>
      <c r="F29" s="10" t="s">
        <v>40</v>
      </c>
      <c r="G29" s="10"/>
      <c r="H29" s="10" t="s">
        <v>62</v>
      </c>
      <c r="I29" s="10" t="s">
        <v>21</v>
      </c>
    </row>
    <row r="30" ht="15.75" hidden="1" customHeight="1">
      <c r="A30" s="5"/>
      <c r="C30" s="10" t="s">
        <v>63</v>
      </c>
      <c r="D30" s="11">
        <v>2.1223012E7</v>
      </c>
      <c r="E30" s="10" t="s">
        <v>11</v>
      </c>
      <c r="F30" s="10" t="s">
        <v>34</v>
      </c>
      <c r="G30" s="10"/>
      <c r="H30" s="10" t="s">
        <v>29</v>
      </c>
      <c r="I30" s="10" t="s">
        <v>53</v>
      </c>
    </row>
    <row r="31" ht="15.75" hidden="1" customHeight="1">
      <c r="A31" s="5"/>
      <c r="C31" s="10" t="s">
        <v>64</v>
      </c>
      <c r="D31" s="11">
        <v>2.1224014E7</v>
      </c>
      <c r="E31" s="10" t="s">
        <v>11</v>
      </c>
      <c r="F31" s="10" t="s">
        <v>12</v>
      </c>
      <c r="G31" s="10"/>
      <c r="H31" s="10" t="s">
        <v>29</v>
      </c>
      <c r="I31" s="10" t="s">
        <v>14</v>
      </c>
    </row>
    <row r="32" ht="15.75" customHeight="1">
      <c r="A32" s="5"/>
      <c r="C32" s="10" t="s">
        <v>65</v>
      </c>
      <c r="D32" s="11">
        <v>2.1224008E7</v>
      </c>
      <c r="E32" s="10" t="s">
        <v>11</v>
      </c>
      <c r="F32" s="10" t="s">
        <v>12</v>
      </c>
      <c r="G32" s="10"/>
      <c r="H32" s="10" t="s">
        <v>14</v>
      </c>
      <c r="I32" s="10" t="s">
        <v>66</v>
      </c>
      <c r="J32" s="4">
        <v>2022.0</v>
      </c>
    </row>
    <row r="33" ht="15.75" customHeight="1">
      <c r="A33" s="5"/>
      <c r="C33" s="10" t="s">
        <v>67</v>
      </c>
      <c r="D33" s="11">
        <v>2.1224001E7</v>
      </c>
      <c r="E33" s="10" t="s">
        <v>11</v>
      </c>
      <c r="F33" s="10" t="s">
        <v>12</v>
      </c>
      <c r="G33" s="10"/>
      <c r="H33" s="10" t="s">
        <v>16</v>
      </c>
      <c r="I33" s="10" t="s">
        <v>68</v>
      </c>
    </row>
    <row r="34" ht="15.75" customHeight="1">
      <c r="A34" s="5"/>
      <c r="C34" s="10" t="s">
        <v>69</v>
      </c>
      <c r="D34" s="11">
        <v>2.1224013E7</v>
      </c>
      <c r="E34" s="10" t="s">
        <v>11</v>
      </c>
      <c r="F34" s="10" t="s">
        <v>12</v>
      </c>
      <c r="G34" s="10"/>
      <c r="H34" s="10" t="s">
        <v>70</v>
      </c>
      <c r="I34" s="10" t="s">
        <v>71</v>
      </c>
    </row>
    <row r="35" ht="15.75" customHeight="1">
      <c r="A35" s="5"/>
      <c r="C35" s="10" t="s">
        <v>72</v>
      </c>
      <c r="D35" s="11">
        <v>2.1224011E7</v>
      </c>
      <c r="E35" s="10" t="s">
        <v>11</v>
      </c>
      <c r="F35" s="10" t="s">
        <v>12</v>
      </c>
      <c r="G35" s="10"/>
      <c r="H35" s="10" t="s">
        <v>16</v>
      </c>
      <c r="I35" s="10" t="s">
        <v>73</v>
      </c>
    </row>
    <row r="36" ht="15.75" hidden="1" customHeight="1">
      <c r="A36" s="5"/>
      <c r="C36" s="10" t="s">
        <v>74</v>
      </c>
      <c r="D36" s="11">
        <v>2.1211016E7</v>
      </c>
      <c r="E36" s="10" t="s">
        <v>11</v>
      </c>
      <c r="F36" s="10" t="s">
        <v>20</v>
      </c>
      <c r="G36" s="10"/>
      <c r="H36" s="10" t="s">
        <v>13</v>
      </c>
      <c r="I36" s="10" t="s">
        <v>25</v>
      </c>
    </row>
    <row r="37" ht="15.75" hidden="1" customHeight="1">
      <c r="A37" s="5"/>
      <c r="C37" s="10" t="s">
        <v>75</v>
      </c>
      <c r="D37" s="11">
        <v>2.1241004E7</v>
      </c>
      <c r="E37" s="10" t="s">
        <v>11</v>
      </c>
      <c r="F37" s="10" t="s">
        <v>40</v>
      </c>
      <c r="G37" s="10"/>
      <c r="H37" s="10" t="s">
        <v>41</v>
      </c>
      <c r="I37" s="10" t="s">
        <v>76</v>
      </c>
    </row>
    <row r="38" ht="15.75" hidden="1" customHeight="1">
      <c r="A38" s="5"/>
      <c r="C38" s="10" t="s">
        <v>77</v>
      </c>
      <c r="D38" s="12">
        <v>2.1224012E7</v>
      </c>
      <c r="E38" s="10" t="s">
        <v>11</v>
      </c>
      <c r="F38" s="10" t="s">
        <v>12</v>
      </c>
      <c r="G38" s="10"/>
      <c r="H38" s="10" t="s">
        <v>21</v>
      </c>
      <c r="I38" s="10" t="s">
        <v>18</v>
      </c>
    </row>
    <row r="39" ht="15.75" customHeight="1">
      <c r="A39" s="5"/>
      <c r="C39" s="10" t="s">
        <v>78</v>
      </c>
      <c r="D39" s="12">
        <v>2.1224017E7</v>
      </c>
      <c r="E39" s="10" t="s">
        <v>11</v>
      </c>
      <c r="F39" s="10" t="s">
        <v>12</v>
      </c>
      <c r="G39" s="10"/>
      <c r="H39" s="10" t="s">
        <v>14</v>
      </c>
      <c r="I39" s="10" t="s">
        <v>79</v>
      </c>
      <c r="J39" s="4">
        <v>2022.0</v>
      </c>
    </row>
    <row r="40" ht="15.75" hidden="1" customHeight="1">
      <c r="A40" s="5"/>
      <c r="C40" s="10" t="s">
        <v>80</v>
      </c>
      <c r="D40" s="12">
        <v>2.1224018E7</v>
      </c>
      <c r="E40" s="10" t="s">
        <v>11</v>
      </c>
      <c r="F40" s="10" t="s">
        <v>12</v>
      </c>
      <c r="G40" s="10"/>
      <c r="H40" s="10" t="s">
        <v>13</v>
      </c>
      <c r="I40" s="10" t="s">
        <v>14</v>
      </c>
    </row>
    <row r="41" ht="15.75" hidden="1" customHeight="1">
      <c r="A41" s="5"/>
      <c r="C41" s="10" t="s">
        <v>81</v>
      </c>
      <c r="D41" s="13">
        <v>2.1224002E7</v>
      </c>
      <c r="E41" s="10" t="s">
        <v>11</v>
      </c>
      <c r="F41" s="10" t="s">
        <v>12</v>
      </c>
      <c r="G41" s="10"/>
      <c r="H41" s="10" t="s">
        <v>21</v>
      </c>
      <c r="I41" s="10" t="s">
        <v>79</v>
      </c>
    </row>
    <row r="42" ht="15.75" customHeight="1">
      <c r="A42" s="5"/>
      <c r="C42" s="10" t="s">
        <v>82</v>
      </c>
      <c r="D42" s="13">
        <v>2.1224005E7</v>
      </c>
      <c r="E42" s="10" t="s">
        <v>11</v>
      </c>
      <c r="F42" s="10" t="s">
        <v>12</v>
      </c>
      <c r="G42" s="10"/>
      <c r="H42" s="10" t="s">
        <v>70</v>
      </c>
      <c r="I42" s="10" t="s">
        <v>83</v>
      </c>
    </row>
    <row r="43" ht="15.75" customHeight="1">
      <c r="A43" s="5"/>
      <c r="C43" s="10" t="s">
        <v>84</v>
      </c>
      <c r="D43" s="13">
        <v>2.1223015E7</v>
      </c>
      <c r="E43" s="10" t="s">
        <v>11</v>
      </c>
      <c r="F43" s="10" t="s">
        <v>34</v>
      </c>
      <c r="G43" s="10"/>
      <c r="H43" s="10" t="s">
        <v>53</v>
      </c>
      <c r="I43" s="10" t="s">
        <v>85</v>
      </c>
      <c r="J43" s="4">
        <v>2022.0</v>
      </c>
    </row>
    <row r="44" ht="15.75" customHeight="1">
      <c r="A44" s="5"/>
      <c r="C44" s="10" t="s">
        <v>86</v>
      </c>
      <c r="D44" s="13">
        <v>2.122301E7</v>
      </c>
      <c r="E44" s="10" t="s">
        <v>11</v>
      </c>
      <c r="F44" s="10" t="s">
        <v>34</v>
      </c>
      <c r="G44" s="10"/>
      <c r="H44" s="10" t="s">
        <v>53</v>
      </c>
      <c r="I44" s="10" t="s">
        <v>85</v>
      </c>
      <c r="J44" s="4">
        <v>2022.0</v>
      </c>
    </row>
    <row r="45" ht="15.75" hidden="1" customHeight="1">
      <c r="A45" s="5"/>
      <c r="C45" s="10" t="s">
        <v>87</v>
      </c>
      <c r="D45" s="13">
        <v>2.1223018E7</v>
      </c>
      <c r="E45" s="10" t="s">
        <v>11</v>
      </c>
      <c r="F45" s="10" t="s">
        <v>34</v>
      </c>
      <c r="G45" s="10"/>
      <c r="H45" s="10" t="s">
        <v>13</v>
      </c>
      <c r="I45" s="10" t="s">
        <v>88</v>
      </c>
    </row>
    <row r="46" ht="15.75" hidden="1" customHeight="1">
      <c r="A46" s="5"/>
      <c r="C46" s="10" t="s">
        <v>89</v>
      </c>
      <c r="D46" s="13">
        <v>2.1211007E7</v>
      </c>
      <c r="E46" s="10" t="s">
        <v>11</v>
      </c>
      <c r="F46" s="10" t="s">
        <v>20</v>
      </c>
      <c r="G46" s="10"/>
      <c r="H46" s="10" t="s">
        <v>90</v>
      </c>
      <c r="I46" s="10" t="s">
        <v>22</v>
      </c>
    </row>
    <row r="47" ht="15.75" hidden="1" customHeight="1">
      <c r="A47" s="5"/>
      <c r="C47" s="10" t="s">
        <v>91</v>
      </c>
      <c r="D47" s="13">
        <v>2.1224019E7</v>
      </c>
      <c r="E47" s="10" t="s">
        <v>11</v>
      </c>
      <c r="F47" s="10" t="s">
        <v>12</v>
      </c>
      <c r="G47" s="10"/>
      <c r="H47" s="10" t="s">
        <v>29</v>
      </c>
      <c r="I47" s="10" t="s">
        <v>14</v>
      </c>
    </row>
    <row r="48" ht="15.75" customHeight="1">
      <c r="A48" s="5"/>
      <c r="C48" s="10" t="s">
        <v>92</v>
      </c>
      <c r="D48" s="13">
        <v>2.1223006E7</v>
      </c>
      <c r="E48" s="10" t="s">
        <v>11</v>
      </c>
      <c r="F48" s="10" t="s">
        <v>34</v>
      </c>
      <c r="G48" s="10"/>
      <c r="H48" s="10" t="s">
        <v>14</v>
      </c>
      <c r="I48" s="10" t="s">
        <v>93</v>
      </c>
      <c r="J48" s="4">
        <v>2022.0</v>
      </c>
    </row>
    <row r="49" ht="15.75" customHeight="1">
      <c r="A49" s="5"/>
      <c r="C49" s="10" t="s">
        <v>94</v>
      </c>
      <c r="D49" s="13">
        <v>2.1223014E7</v>
      </c>
      <c r="E49" s="10" t="s">
        <v>11</v>
      </c>
      <c r="F49" s="10" t="s">
        <v>34</v>
      </c>
      <c r="G49" s="10"/>
      <c r="H49" s="10" t="s">
        <v>53</v>
      </c>
      <c r="I49" s="10" t="s">
        <v>59</v>
      </c>
      <c r="J49" s="4">
        <v>2022.0</v>
      </c>
    </row>
    <row r="50" ht="15.75" hidden="1" customHeight="1">
      <c r="A50" s="5"/>
      <c r="C50" s="10" t="s">
        <v>95</v>
      </c>
      <c r="D50" s="13">
        <v>2.1211017E7</v>
      </c>
      <c r="E50" s="10" t="s">
        <v>11</v>
      </c>
      <c r="F50" s="10" t="s">
        <v>20</v>
      </c>
      <c r="G50" s="10"/>
      <c r="H50" s="10" t="s">
        <v>13</v>
      </c>
      <c r="I50" s="10" t="s">
        <v>27</v>
      </c>
    </row>
    <row r="51" ht="15.75" hidden="1" customHeight="1">
      <c r="A51" s="5"/>
      <c r="C51" s="10" t="s">
        <v>96</v>
      </c>
      <c r="D51" s="13">
        <v>2.1241002E7</v>
      </c>
      <c r="E51" s="10" t="s">
        <v>11</v>
      </c>
      <c r="F51" s="10" t="s">
        <v>40</v>
      </c>
      <c r="G51" s="10"/>
      <c r="H51" s="10" t="s">
        <v>31</v>
      </c>
      <c r="I51" s="10" t="s">
        <v>25</v>
      </c>
    </row>
    <row r="52" ht="15.75" hidden="1" customHeight="1">
      <c r="A52" s="5"/>
      <c r="C52" s="10" t="s">
        <v>97</v>
      </c>
      <c r="D52" s="13">
        <v>1953005.0</v>
      </c>
      <c r="E52" s="10" t="s">
        <v>11</v>
      </c>
      <c r="F52" s="10" t="s">
        <v>40</v>
      </c>
      <c r="G52" s="10"/>
      <c r="H52" s="10" t="s">
        <v>29</v>
      </c>
      <c r="I52" s="10" t="s">
        <v>31</v>
      </c>
    </row>
    <row r="53" ht="15.75" customHeight="1">
      <c r="A53" s="5"/>
      <c r="C53" s="10" t="s">
        <v>98</v>
      </c>
      <c r="D53" s="13">
        <v>2.1223001E7</v>
      </c>
      <c r="E53" s="10" t="s">
        <v>11</v>
      </c>
      <c r="F53" s="10" t="s">
        <v>34</v>
      </c>
      <c r="G53" s="10"/>
      <c r="H53" s="10" t="s">
        <v>53</v>
      </c>
      <c r="I53" s="10" t="s">
        <v>88</v>
      </c>
      <c r="J53" s="4">
        <v>2022.0</v>
      </c>
    </row>
    <row r="54" ht="15.75" hidden="1" customHeight="1">
      <c r="A54" s="5"/>
      <c r="C54" s="10" t="s">
        <v>99</v>
      </c>
      <c r="D54" s="13">
        <v>2.1211012E7</v>
      </c>
      <c r="E54" s="10" t="s">
        <v>11</v>
      </c>
      <c r="F54" s="10" t="s">
        <v>20</v>
      </c>
      <c r="G54" s="10"/>
      <c r="H54" s="10" t="s">
        <v>100</v>
      </c>
      <c r="I54" s="10" t="s">
        <v>101</v>
      </c>
    </row>
    <row r="55" ht="15.75" hidden="1" customHeight="1">
      <c r="A55" s="5"/>
      <c r="C55" s="10" t="s">
        <v>102</v>
      </c>
      <c r="D55" s="13">
        <v>2.1211018E7</v>
      </c>
      <c r="E55" s="10" t="s">
        <v>11</v>
      </c>
      <c r="F55" s="10" t="s">
        <v>20</v>
      </c>
      <c r="G55" s="10"/>
      <c r="H55" s="10" t="s">
        <v>24</v>
      </c>
      <c r="I55" s="10" t="s">
        <v>103</v>
      </c>
    </row>
    <row r="56" ht="15.75" hidden="1" customHeight="1">
      <c r="A56" s="5"/>
      <c r="C56" s="10" t="s">
        <v>104</v>
      </c>
      <c r="D56" s="13">
        <v>2.1211009E7</v>
      </c>
      <c r="E56" s="10" t="s">
        <v>11</v>
      </c>
      <c r="F56" s="10" t="s">
        <v>20</v>
      </c>
      <c r="G56" s="10"/>
      <c r="H56" s="10" t="s">
        <v>21</v>
      </c>
      <c r="I56" s="10" t="s">
        <v>105</v>
      </c>
    </row>
    <row r="57" ht="15.75" customHeight="1">
      <c r="A57" s="5"/>
      <c r="C57" s="10" t="s">
        <v>106</v>
      </c>
      <c r="D57" s="13">
        <v>2051020.0</v>
      </c>
      <c r="E57" s="10" t="s">
        <v>11</v>
      </c>
      <c r="F57" s="10" t="s">
        <v>34</v>
      </c>
      <c r="G57" s="10"/>
      <c r="H57" s="10" t="s">
        <v>53</v>
      </c>
      <c r="I57" s="10" t="s">
        <v>93</v>
      </c>
      <c r="J57" s="4">
        <v>2022.0</v>
      </c>
    </row>
    <row r="58" ht="15.75" hidden="1" customHeight="1">
      <c r="A58" s="5"/>
      <c r="C58" s="10" t="s">
        <v>107</v>
      </c>
      <c r="D58" s="13">
        <v>2.1211005E7</v>
      </c>
      <c r="E58" s="10" t="s">
        <v>11</v>
      </c>
      <c r="F58" s="10" t="s">
        <v>20</v>
      </c>
      <c r="G58" s="10"/>
      <c r="H58" s="10" t="s">
        <v>24</v>
      </c>
      <c r="I58" s="10" t="s">
        <v>41</v>
      </c>
    </row>
    <row r="59" ht="15.75" hidden="1" customHeight="1">
      <c r="A59" s="5"/>
      <c r="C59" s="10" t="s">
        <v>108</v>
      </c>
      <c r="D59" s="13">
        <v>2.1224015E7</v>
      </c>
      <c r="E59" s="10" t="s">
        <v>11</v>
      </c>
      <c r="F59" s="10" t="s">
        <v>12</v>
      </c>
      <c r="G59" s="10"/>
      <c r="H59" s="10" t="s">
        <v>13</v>
      </c>
      <c r="I59" s="10" t="s">
        <v>66</v>
      </c>
    </row>
    <row r="60" ht="15.75" hidden="1" customHeight="1">
      <c r="A60" s="5"/>
      <c r="C60" s="14" t="s">
        <v>109</v>
      </c>
      <c r="D60" s="15">
        <v>2.1241001E7</v>
      </c>
      <c r="E60" s="15" t="s">
        <v>11</v>
      </c>
      <c r="F60" s="14" t="s">
        <v>40</v>
      </c>
      <c r="G60" s="15"/>
      <c r="H60" s="15" t="s">
        <v>13</v>
      </c>
      <c r="I60" s="15" t="s">
        <v>41</v>
      </c>
    </row>
    <row r="61" ht="15.75" hidden="1" customHeight="1">
      <c r="A61" s="5"/>
      <c r="C61" s="14" t="s">
        <v>110</v>
      </c>
      <c r="D61" s="15">
        <v>2.1211021E7</v>
      </c>
      <c r="E61" s="15" t="s">
        <v>11</v>
      </c>
      <c r="F61" s="14" t="s">
        <v>20</v>
      </c>
      <c r="G61" s="15"/>
      <c r="H61" s="15" t="s">
        <v>29</v>
      </c>
      <c r="I61" s="15" t="s">
        <v>24</v>
      </c>
    </row>
    <row r="62" ht="15.75" hidden="1" customHeight="1">
      <c r="A62" s="5"/>
      <c r="C62" s="14" t="s">
        <v>111</v>
      </c>
      <c r="D62" s="16">
        <v>2.1211014E7</v>
      </c>
      <c r="E62" s="15" t="s">
        <v>11</v>
      </c>
      <c r="F62" s="14" t="s">
        <v>20</v>
      </c>
      <c r="G62" s="15"/>
      <c r="H62" s="15" t="s">
        <v>36</v>
      </c>
      <c r="I62" s="15" t="s">
        <v>62</v>
      </c>
    </row>
    <row r="63" ht="15.75" hidden="1" customHeight="1">
      <c r="A63" s="5"/>
      <c r="C63" s="14" t="s">
        <v>112</v>
      </c>
      <c r="D63" s="15">
        <v>2.121101E7</v>
      </c>
      <c r="E63" s="15" t="s">
        <v>11</v>
      </c>
      <c r="F63" s="14" t="s">
        <v>20</v>
      </c>
      <c r="G63" s="15"/>
      <c r="H63" s="15" t="s">
        <v>25</v>
      </c>
      <c r="I63" s="15" t="s">
        <v>27</v>
      </c>
    </row>
    <row r="64" ht="15.75" hidden="1" customHeight="1">
      <c r="A64" s="5"/>
      <c r="C64" s="14" t="s">
        <v>113</v>
      </c>
      <c r="D64" s="15">
        <v>2.1211004E7</v>
      </c>
      <c r="E64" s="15" t="s">
        <v>11</v>
      </c>
      <c r="F64" s="14" t="s">
        <v>20</v>
      </c>
      <c r="G64" s="15"/>
      <c r="H64" s="15" t="s">
        <v>13</v>
      </c>
      <c r="I64" s="15" t="s">
        <v>114</v>
      </c>
    </row>
    <row r="65" ht="15.75" hidden="1" customHeight="1">
      <c r="A65" s="5"/>
      <c r="C65" s="14" t="s">
        <v>115</v>
      </c>
      <c r="D65" s="15">
        <v>2.1211019E7</v>
      </c>
      <c r="E65" s="15" t="s">
        <v>11</v>
      </c>
      <c r="F65" s="14" t="s">
        <v>20</v>
      </c>
      <c r="G65" s="15"/>
      <c r="H65" s="15" t="s">
        <v>100</v>
      </c>
      <c r="I65" s="15" t="s">
        <v>62</v>
      </c>
    </row>
    <row r="66" ht="15.75" hidden="1" customHeight="1">
      <c r="A66" s="5"/>
      <c r="C66" s="14" t="s">
        <v>116</v>
      </c>
      <c r="D66" s="15">
        <v>2054019.0</v>
      </c>
      <c r="E66" s="15" t="s">
        <v>11</v>
      </c>
      <c r="F66" s="14" t="s">
        <v>20</v>
      </c>
      <c r="G66" s="15"/>
      <c r="H66" s="15" t="s">
        <v>25</v>
      </c>
      <c r="I66" s="15" t="s">
        <v>101</v>
      </c>
    </row>
    <row r="67" ht="15.75" customHeight="1">
      <c r="A67" s="5"/>
      <c r="C67" s="14" t="s">
        <v>117</v>
      </c>
      <c r="D67" s="15">
        <v>2.1223011E7</v>
      </c>
      <c r="E67" s="15" t="s">
        <v>11</v>
      </c>
      <c r="F67" s="14" t="s">
        <v>34</v>
      </c>
      <c r="G67" s="15"/>
      <c r="H67" s="15" t="s">
        <v>53</v>
      </c>
      <c r="I67" s="15" t="s">
        <v>118</v>
      </c>
      <c r="J67" s="4">
        <v>2023.0</v>
      </c>
    </row>
    <row r="68" ht="15.75" customHeight="1">
      <c r="A68" s="5"/>
      <c r="C68" s="14" t="s">
        <v>119</v>
      </c>
      <c r="D68" s="15">
        <v>2.1223019E7</v>
      </c>
      <c r="E68" s="15" t="s">
        <v>11</v>
      </c>
      <c r="F68" s="14" t="s">
        <v>34</v>
      </c>
      <c r="G68" s="15"/>
      <c r="H68" s="15" t="s">
        <v>53</v>
      </c>
      <c r="I68" s="15" t="s">
        <v>120</v>
      </c>
      <c r="J68" s="4">
        <v>2023.0</v>
      </c>
    </row>
    <row r="69" ht="15.75" hidden="1" customHeight="1">
      <c r="A69" s="5"/>
      <c r="C69" s="14" t="s">
        <v>121</v>
      </c>
      <c r="D69" s="15">
        <v>2.1223004E7</v>
      </c>
      <c r="E69" s="15" t="s">
        <v>11</v>
      </c>
      <c r="F69" s="14" t="s">
        <v>34</v>
      </c>
      <c r="G69" s="15"/>
      <c r="H69" s="15" t="s">
        <v>122</v>
      </c>
      <c r="I69" s="15" t="s">
        <v>85</v>
      </c>
    </row>
    <row r="70" ht="15.75" hidden="1" customHeight="1">
      <c r="A70" s="5"/>
      <c r="C70" s="14" t="s">
        <v>123</v>
      </c>
      <c r="D70" s="15">
        <v>2.1223017E7</v>
      </c>
      <c r="E70" s="15" t="s">
        <v>11</v>
      </c>
      <c r="F70" s="14" t="s">
        <v>34</v>
      </c>
      <c r="G70" s="15"/>
      <c r="H70" s="15" t="s">
        <v>24</v>
      </c>
      <c r="I70" s="15" t="s">
        <v>59</v>
      </c>
    </row>
    <row r="71" ht="15.75" customHeight="1">
      <c r="A71" s="5"/>
      <c r="C71" s="14" t="s">
        <v>124</v>
      </c>
      <c r="D71" s="15">
        <v>1951002.0</v>
      </c>
      <c r="E71" s="15" t="s">
        <v>11</v>
      </c>
      <c r="F71" s="14" t="s">
        <v>34</v>
      </c>
      <c r="G71" s="15"/>
      <c r="H71" s="15" t="s">
        <v>53</v>
      </c>
      <c r="I71" s="15" t="s">
        <v>122</v>
      </c>
      <c r="J71" s="4">
        <v>2023.0</v>
      </c>
    </row>
    <row r="72" ht="15.75" customHeight="1">
      <c r="A72" s="5"/>
      <c r="C72" s="14" t="s">
        <v>125</v>
      </c>
      <c r="D72" s="15">
        <v>1951005.0</v>
      </c>
      <c r="E72" s="15" t="s">
        <v>11</v>
      </c>
      <c r="F72" s="14" t="s">
        <v>34</v>
      </c>
      <c r="G72" s="15"/>
      <c r="H72" s="15" t="s">
        <v>53</v>
      </c>
      <c r="I72" s="15" t="s">
        <v>126</v>
      </c>
      <c r="J72" s="4">
        <v>2023.0</v>
      </c>
    </row>
    <row r="73" ht="15.75" hidden="1" customHeight="1">
      <c r="A73" s="5"/>
      <c r="C73" s="14" t="s">
        <v>127</v>
      </c>
      <c r="D73" s="17">
        <v>2054022.0</v>
      </c>
      <c r="E73" s="15" t="s">
        <v>11</v>
      </c>
      <c r="F73" s="14" t="s">
        <v>20</v>
      </c>
      <c r="G73" s="15"/>
      <c r="H73" s="15" t="s">
        <v>29</v>
      </c>
      <c r="I73" s="15" t="s">
        <v>38</v>
      </c>
    </row>
    <row r="74" ht="15.75" hidden="1" customHeight="1">
      <c r="A74" s="5"/>
      <c r="C74" s="14" t="s">
        <v>128</v>
      </c>
      <c r="D74" s="18">
        <v>2.1223009E7</v>
      </c>
      <c r="E74" s="15" t="s">
        <v>11</v>
      </c>
      <c r="F74" s="14" t="s">
        <v>34</v>
      </c>
      <c r="G74" s="15"/>
      <c r="H74" s="15" t="s">
        <v>24</v>
      </c>
      <c r="I74" s="15" t="s">
        <v>14</v>
      </c>
    </row>
    <row r="75" ht="15.75" hidden="1" customHeight="1">
      <c r="A75" s="5"/>
      <c r="C75" s="14" t="s">
        <v>129</v>
      </c>
      <c r="D75" s="18">
        <v>2.1211003E7</v>
      </c>
      <c r="E75" s="15" t="s">
        <v>11</v>
      </c>
      <c r="F75" s="14" t="s">
        <v>20</v>
      </c>
      <c r="G75" s="15"/>
      <c r="H75" s="15" t="s">
        <v>13</v>
      </c>
      <c r="I75" s="15" t="s">
        <v>130</v>
      </c>
    </row>
    <row r="76" ht="15.75" hidden="1" customHeight="1">
      <c r="A76" s="5"/>
      <c r="C76" s="19" t="s">
        <v>131</v>
      </c>
      <c r="D76" s="19">
        <v>2.1224009E7</v>
      </c>
      <c r="E76" s="20" t="s">
        <v>11</v>
      </c>
      <c r="F76" s="19" t="s">
        <v>12</v>
      </c>
      <c r="G76" s="20"/>
      <c r="H76" s="20" t="s">
        <v>13</v>
      </c>
      <c r="I76" s="20" t="s">
        <v>66</v>
      </c>
    </row>
    <row r="77" ht="15.75" hidden="1" customHeight="1">
      <c r="A77" s="5"/>
      <c r="C77" s="14" t="s">
        <v>132</v>
      </c>
      <c r="D77" s="16">
        <v>2.1211008E7</v>
      </c>
      <c r="E77" s="15" t="s">
        <v>11</v>
      </c>
      <c r="F77" s="14" t="s">
        <v>20</v>
      </c>
      <c r="G77" s="15"/>
      <c r="H77" s="15" t="s">
        <v>100</v>
      </c>
      <c r="I77" s="15" t="s">
        <v>27</v>
      </c>
    </row>
    <row r="78" ht="15.75" hidden="1" customHeight="1">
      <c r="A78" s="5"/>
      <c r="C78" s="14" t="s">
        <v>133</v>
      </c>
      <c r="D78" s="16">
        <v>2.1211015E7</v>
      </c>
      <c r="E78" s="15" t="s">
        <v>11</v>
      </c>
      <c r="F78" s="14" t="s">
        <v>20</v>
      </c>
      <c r="G78" s="15"/>
      <c r="H78" s="15" t="s">
        <v>24</v>
      </c>
      <c r="I78" s="15" t="s">
        <v>44</v>
      </c>
    </row>
    <row r="79" ht="15.75" hidden="1" customHeight="1">
      <c r="A79" s="5"/>
      <c r="C79" s="19" t="s">
        <v>134</v>
      </c>
      <c r="D79" s="21">
        <v>2.1224003E7</v>
      </c>
      <c r="E79" s="20" t="s">
        <v>11</v>
      </c>
      <c r="F79" s="19" t="s">
        <v>12</v>
      </c>
      <c r="G79" s="20"/>
      <c r="H79" s="20" t="s">
        <v>29</v>
      </c>
      <c r="I79" s="20" t="s">
        <v>73</v>
      </c>
    </row>
    <row r="80" ht="15.75" customHeight="1">
      <c r="A80" s="5"/>
      <c r="C80" s="14" t="s">
        <v>135</v>
      </c>
      <c r="D80" s="22">
        <v>2.1224003E7</v>
      </c>
      <c r="E80" s="15" t="s">
        <v>11</v>
      </c>
      <c r="F80" s="14" t="s">
        <v>12</v>
      </c>
      <c r="G80" s="15"/>
      <c r="H80" s="15" t="s">
        <v>70</v>
      </c>
      <c r="I80" s="15" t="s">
        <v>14</v>
      </c>
    </row>
    <row r="81" ht="15.75" hidden="1" customHeight="1">
      <c r="A81" s="5"/>
      <c r="C81" s="14" t="s">
        <v>136</v>
      </c>
      <c r="D81" s="22">
        <v>2054011.0</v>
      </c>
      <c r="E81" s="15" t="s">
        <v>11</v>
      </c>
      <c r="F81" s="14" t="s">
        <v>20</v>
      </c>
      <c r="G81" s="15"/>
      <c r="H81" s="15" t="s">
        <v>24</v>
      </c>
      <c r="I81" s="15" t="s">
        <v>31</v>
      </c>
    </row>
    <row r="82" ht="15.75" customHeight="1">
      <c r="A82" s="5"/>
      <c r="C82" s="19" t="s">
        <v>137</v>
      </c>
      <c r="D82" s="23">
        <v>2.1224004E7</v>
      </c>
      <c r="E82" s="20" t="s">
        <v>11</v>
      </c>
      <c r="F82" s="19" t="s">
        <v>12</v>
      </c>
      <c r="G82" s="20"/>
      <c r="H82" s="20" t="s">
        <v>16</v>
      </c>
      <c r="I82" s="20" t="s">
        <v>14</v>
      </c>
    </row>
    <row r="83" ht="15.75" customHeight="1">
      <c r="A83" s="5"/>
      <c r="C83" s="19" t="s">
        <v>138</v>
      </c>
      <c r="D83" s="23">
        <v>2.1223003E7</v>
      </c>
      <c r="E83" s="20" t="s">
        <v>11</v>
      </c>
      <c r="F83" s="19" t="s">
        <v>34</v>
      </c>
      <c r="G83" s="20"/>
      <c r="H83" s="20" t="s">
        <v>16</v>
      </c>
      <c r="I83" s="20" t="s">
        <v>120</v>
      </c>
      <c r="J83" s="4">
        <v>2022.0</v>
      </c>
    </row>
    <row r="84" ht="15.75" hidden="1" customHeight="1">
      <c r="A84" s="5"/>
      <c r="C84" s="14" t="s">
        <v>139</v>
      </c>
      <c r="D84" s="16">
        <v>2054008.0</v>
      </c>
      <c r="E84" s="15" t="s">
        <v>11</v>
      </c>
      <c r="F84" s="14" t="s">
        <v>20</v>
      </c>
      <c r="G84" s="15"/>
      <c r="H84" s="15" t="s">
        <v>13</v>
      </c>
      <c r="I84" s="15" t="s">
        <v>24</v>
      </c>
    </row>
    <row r="85" ht="15.75" hidden="1" customHeight="1">
      <c r="A85" s="5"/>
      <c r="C85" s="24" t="s">
        <v>140</v>
      </c>
      <c r="D85" s="25">
        <v>2.2211008E7</v>
      </c>
      <c r="E85" s="25" t="s">
        <v>11</v>
      </c>
      <c r="F85" s="24" t="s">
        <v>20</v>
      </c>
      <c r="G85" s="25"/>
      <c r="H85" s="25" t="s">
        <v>38</v>
      </c>
      <c r="I85" s="25" t="s">
        <v>101</v>
      </c>
    </row>
    <row r="86" ht="15.75" hidden="1" customHeight="1">
      <c r="A86" s="5"/>
      <c r="C86" s="24" t="s">
        <v>141</v>
      </c>
      <c r="D86" s="26">
        <v>2.221101E7</v>
      </c>
      <c r="E86" s="25" t="s">
        <v>11</v>
      </c>
      <c r="F86" s="24" t="s">
        <v>20</v>
      </c>
      <c r="G86" s="25"/>
      <c r="H86" s="25" t="s">
        <v>142</v>
      </c>
      <c r="I86" s="25" t="s">
        <v>38</v>
      </c>
    </row>
    <row r="87" ht="15.75" customHeight="1">
      <c r="A87" s="5"/>
      <c r="C87" s="24" t="s">
        <v>143</v>
      </c>
      <c r="D87" s="25">
        <v>2.2224009E7</v>
      </c>
      <c r="E87" s="25" t="s">
        <v>11</v>
      </c>
      <c r="F87" s="25" t="s">
        <v>12</v>
      </c>
      <c r="G87" s="25"/>
      <c r="H87" s="25" t="s">
        <v>70</v>
      </c>
      <c r="I87" s="25" t="s">
        <v>16</v>
      </c>
    </row>
    <row r="88" ht="15.75" customHeight="1">
      <c r="A88" s="5"/>
      <c r="C88" s="24" t="s">
        <v>144</v>
      </c>
      <c r="D88" s="25">
        <v>2.2224013E7</v>
      </c>
      <c r="E88" s="25" t="s">
        <v>11</v>
      </c>
      <c r="F88" s="25" t="s">
        <v>12</v>
      </c>
      <c r="G88" s="25"/>
      <c r="H88" s="25" t="s">
        <v>145</v>
      </c>
      <c r="I88" s="25" t="s">
        <v>21</v>
      </c>
    </row>
    <row r="89" ht="15.75" customHeight="1">
      <c r="A89" s="5"/>
      <c r="C89" s="24" t="s">
        <v>146</v>
      </c>
      <c r="D89" s="25">
        <v>2.2224014E7</v>
      </c>
      <c r="E89" s="25" t="s">
        <v>11</v>
      </c>
      <c r="F89" s="25" t="s">
        <v>12</v>
      </c>
      <c r="G89" s="25"/>
      <c r="H89" s="25" t="s">
        <v>18</v>
      </c>
      <c r="I89" s="25" t="s">
        <v>79</v>
      </c>
    </row>
    <row r="90" ht="15.75" customHeight="1">
      <c r="A90" s="5"/>
      <c r="C90" s="24" t="s">
        <v>147</v>
      </c>
      <c r="D90" s="25">
        <v>2.2224015E7</v>
      </c>
      <c r="E90" s="25" t="s">
        <v>11</v>
      </c>
      <c r="F90" s="25" t="s">
        <v>12</v>
      </c>
      <c r="G90" s="25"/>
      <c r="H90" s="25" t="s">
        <v>18</v>
      </c>
      <c r="I90" s="25" t="s">
        <v>148</v>
      </c>
    </row>
    <row r="91" ht="15.75" customHeight="1">
      <c r="A91" s="5"/>
      <c r="C91" s="24" t="s">
        <v>149</v>
      </c>
      <c r="D91" s="25">
        <v>2.2224008E7</v>
      </c>
      <c r="E91" s="25" t="s">
        <v>11</v>
      </c>
      <c r="F91" s="25" t="s">
        <v>12</v>
      </c>
      <c r="G91" s="25"/>
      <c r="H91" s="25" t="s">
        <v>14</v>
      </c>
      <c r="I91" s="25" t="s">
        <v>93</v>
      </c>
      <c r="J91" s="4">
        <v>2023.0</v>
      </c>
    </row>
    <row r="92" ht="15.75" customHeight="1">
      <c r="A92" s="5"/>
      <c r="C92" s="24" t="s">
        <v>150</v>
      </c>
      <c r="D92" s="25">
        <v>2.2224002E7</v>
      </c>
      <c r="E92" s="25" t="s">
        <v>11</v>
      </c>
      <c r="F92" s="25" t="s">
        <v>12</v>
      </c>
      <c r="G92" s="25"/>
      <c r="H92" s="25" t="s">
        <v>14</v>
      </c>
      <c r="I92" s="25" t="s">
        <v>59</v>
      </c>
      <c r="J92" s="4">
        <v>2023.0</v>
      </c>
    </row>
    <row r="93" ht="15.75" customHeight="1">
      <c r="A93" s="5"/>
      <c r="C93" s="24" t="s">
        <v>151</v>
      </c>
      <c r="D93" s="25">
        <v>2.222401E7</v>
      </c>
      <c r="E93" s="25" t="s">
        <v>11</v>
      </c>
      <c r="F93" s="25" t="s">
        <v>12</v>
      </c>
      <c r="G93" s="25"/>
      <c r="H93" s="25" t="s">
        <v>16</v>
      </c>
      <c r="I93" s="25" t="s">
        <v>118</v>
      </c>
    </row>
    <row r="94" ht="15.75" customHeight="1">
      <c r="A94" s="5"/>
      <c r="C94" s="24" t="s">
        <v>152</v>
      </c>
      <c r="D94" s="25">
        <v>2.2224011E7</v>
      </c>
      <c r="E94" s="25" t="s">
        <v>11</v>
      </c>
      <c r="F94" s="25" t="s">
        <v>12</v>
      </c>
      <c r="G94" s="25"/>
      <c r="H94" s="25" t="s">
        <v>70</v>
      </c>
      <c r="I94" s="25" t="s">
        <v>16</v>
      </c>
    </row>
    <row r="95" ht="15.75" customHeight="1">
      <c r="A95" s="5"/>
      <c r="C95" s="24" t="s">
        <v>153</v>
      </c>
      <c r="D95" s="25">
        <v>2.2224001E7</v>
      </c>
      <c r="E95" s="25" t="s">
        <v>11</v>
      </c>
      <c r="F95" s="25" t="s">
        <v>12</v>
      </c>
      <c r="G95" s="25"/>
      <c r="H95" s="25" t="s">
        <v>16</v>
      </c>
      <c r="I95" s="25" t="s">
        <v>148</v>
      </c>
    </row>
    <row r="96" ht="15.75" customHeight="1">
      <c r="A96" s="5"/>
      <c r="C96" s="24" t="s">
        <v>154</v>
      </c>
      <c r="D96" s="25">
        <v>2.2224004E7</v>
      </c>
      <c r="E96" s="25" t="s">
        <v>11</v>
      </c>
      <c r="F96" s="25" t="s">
        <v>12</v>
      </c>
      <c r="G96" s="25"/>
      <c r="H96" s="25" t="s">
        <v>18</v>
      </c>
      <c r="I96" s="25" t="s">
        <v>148</v>
      </c>
    </row>
    <row r="97" ht="15.75" customHeight="1">
      <c r="A97" s="5"/>
      <c r="C97" s="24" t="s">
        <v>155</v>
      </c>
      <c r="D97" s="25">
        <v>2.2224006E7</v>
      </c>
      <c r="E97" s="25" t="s">
        <v>11</v>
      </c>
      <c r="F97" s="25" t="s">
        <v>12</v>
      </c>
      <c r="G97" s="25"/>
      <c r="H97" s="25" t="s">
        <v>145</v>
      </c>
      <c r="I97" s="25" t="s">
        <v>126</v>
      </c>
    </row>
    <row r="98" ht="15.75" hidden="1" customHeight="1">
      <c r="A98" s="5"/>
      <c r="C98" s="24" t="s">
        <v>156</v>
      </c>
      <c r="D98" s="25">
        <v>2.2224012E7</v>
      </c>
      <c r="E98" s="25" t="s">
        <v>11</v>
      </c>
      <c r="F98" s="25" t="s">
        <v>12</v>
      </c>
      <c r="G98" s="25"/>
      <c r="H98" s="25" t="s">
        <v>71</v>
      </c>
      <c r="I98" s="25" t="s">
        <v>85</v>
      </c>
    </row>
    <row r="99" ht="15.75" customHeight="1">
      <c r="A99" s="5"/>
      <c r="C99" s="24" t="s">
        <v>157</v>
      </c>
      <c r="D99" s="25">
        <v>2.2224007E7</v>
      </c>
      <c r="E99" s="25" t="s">
        <v>11</v>
      </c>
      <c r="F99" s="25" t="s">
        <v>12</v>
      </c>
      <c r="G99" s="25"/>
      <c r="H99" s="25" t="s">
        <v>68</v>
      </c>
      <c r="I99" s="25" t="s">
        <v>66</v>
      </c>
    </row>
    <row r="100" ht="15.75" hidden="1" customHeight="1">
      <c r="A100" s="5"/>
      <c r="C100" s="24" t="s">
        <v>158</v>
      </c>
      <c r="D100" s="27">
        <v>2.2211007E7</v>
      </c>
      <c r="E100" s="25" t="s">
        <v>11</v>
      </c>
      <c r="F100" s="25" t="s">
        <v>20</v>
      </c>
      <c r="G100" s="25"/>
      <c r="H100" s="25" t="s">
        <v>159</v>
      </c>
      <c r="I100" s="25" t="s">
        <v>44</v>
      </c>
    </row>
    <row r="101" ht="15.75" hidden="1" customHeight="1">
      <c r="A101" s="5"/>
      <c r="C101" s="24" t="s">
        <v>160</v>
      </c>
      <c r="D101" s="27">
        <v>2.2211002E7</v>
      </c>
      <c r="E101" s="25" t="s">
        <v>11</v>
      </c>
      <c r="F101" s="25" t="s">
        <v>20</v>
      </c>
      <c r="G101" s="25"/>
      <c r="H101" s="25" t="s">
        <v>38</v>
      </c>
      <c r="I101" s="25" t="s">
        <v>21</v>
      </c>
    </row>
    <row r="102" ht="15.75" hidden="1" customHeight="1">
      <c r="A102" s="5"/>
      <c r="C102" s="24" t="s">
        <v>161</v>
      </c>
      <c r="D102" s="25">
        <v>2.2241002E7</v>
      </c>
      <c r="E102" s="25" t="s">
        <v>11</v>
      </c>
      <c r="F102" s="25" t="s">
        <v>40</v>
      </c>
      <c r="G102" s="25"/>
      <c r="H102" s="25" t="s">
        <v>159</v>
      </c>
      <c r="I102" s="25" t="s">
        <v>76</v>
      </c>
    </row>
    <row r="103" ht="15.75" hidden="1" customHeight="1">
      <c r="A103" s="5"/>
      <c r="C103" s="24" t="s">
        <v>162</v>
      </c>
      <c r="D103" s="25">
        <v>2.2241006E7</v>
      </c>
      <c r="E103" s="25" t="s">
        <v>11</v>
      </c>
      <c r="F103" s="25" t="s">
        <v>40</v>
      </c>
      <c r="G103" s="25"/>
      <c r="H103" s="25" t="s">
        <v>25</v>
      </c>
      <c r="I103" s="25" t="s">
        <v>44</v>
      </c>
    </row>
    <row r="104" ht="15.75" hidden="1" customHeight="1">
      <c r="A104" s="5"/>
      <c r="C104" s="24" t="s">
        <v>163</v>
      </c>
      <c r="D104" s="25">
        <v>2.2211022E7</v>
      </c>
      <c r="E104" s="25" t="s">
        <v>11</v>
      </c>
      <c r="F104" s="25" t="s">
        <v>20</v>
      </c>
      <c r="G104" s="25"/>
      <c r="H104" s="25" t="s">
        <v>100</v>
      </c>
      <c r="I104" s="25" t="s">
        <v>62</v>
      </c>
    </row>
    <row r="105" ht="15.75" hidden="1" customHeight="1">
      <c r="A105" s="5"/>
      <c r="C105" s="24" t="s">
        <v>164</v>
      </c>
      <c r="D105" s="25">
        <v>2.2241005E7</v>
      </c>
      <c r="E105" s="25" t="s">
        <v>11</v>
      </c>
      <c r="F105" s="25" t="s">
        <v>40</v>
      </c>
      <c r="G105" s="25"/>
      <c r="H105" s="25" t="s">
        <v>21</v>
      </c>
      <c r="I105" s="25" t="s">
        <v>24</v>
      </c>
    </row>
    <row r="106" ht="15.75" hidden="1" customHeight="1">
      <c r="A106" s="5"/>
      <c r="C106" s="24" t="s">
        <v>165</v>
      </c>
      <c r="D106" s="25">
        <v>2.2241007E7</v>
      </c>
      <c r="E106" s="25" t="s">
        <v>11</v>
      </c>
      <c r="F106" s="25" t="s">
        <v>40</v>
      </c>
      <c r="G106" s="25"/>
      <c r="H106" s="25" t="s">
        <v>36</v>
      </c>
      <c r="I106" s="25" t="s">
        <v>38</v>
      </c>
    </row>
    <row r="107" ht="15.75" hidden="1" customHeight="1">
      <c r="A107" s="5"/>
      <c r="C107" s="24" t="s">
        <v>166</v>
      </c>
      <c r="D107" s="25">
        <v>2.2211001E7</v>
      </c>
      <c r="E107" s="25" t="s">
        <v>11</v>
      </c>
      <c r="F107" s="25" t="s">
        <v>20</v>
      </c>
      <c r="G107" s="25"/>
      <c r="H107" s="25" t="s">
        <v>36</v>
      </c>
      <c r="I107" s="25" t="s">
        <v>21</v>
      </c>
    </row>
    <row r="108" ht="15.75" hidden="1" customHeight="1">
      <c r="A108" s="28"/>
      <c r="C108" s="24" t="s">
        <v>167</v>
      </c>
      <c r="D108" s="25">
        <v>2.2211011E7</v>
      </c>
      <c r="E108" s="25" t="s">
        <v>11</v>
      </c>
      <c r="F108" s="25" t="s">
        <v>20</v>
      </c>
      <c r="G108" s="25"/>
      <c r="H108" s="25" t="s">
        <v>90</v>
      </c>
      <c r="I108" s="25" t="s">
        <v>22</v>
      </c>
    </row>
    <row r="109" ht="15.75" hidden="1" customHeight="1">
      <c r="A109" s="28"/>
      <c r="C109" s="24" t="s">
        <v>168</v>
      </c>
      <c r="D109" s="25">
        <v>2.2211003E7</v>
      </c>
      <c r="E109" s="25" t="s">
        <v>11</v>
      </c>
      <c r="F109" s="25" t="s">
        <v>20</v>
      </c>
      <c r="G109" s="25"/>
      <c r="H109" s="25" t="s">
        <v>100</v>
      </c>
      <c r="I109" s="25" t="s">
        <v>38</v>
      </c>
    </row>
    <row r="110" ht="15.75" hidden="1" customHeight="1">
      <c r="A110" s="28"/>
      <c r="C110" s="24" t="s">
        <v>169</v>
      </c>
      <c r="D110" s="25">
        <v>2.2241009E7</v>
      </c>
      <c r="E110" s="25" t="s">
        <v>11</v>
      </c>
      <c r="F110" s="25" t="s">
        <v>40</v>
      </c>
      <c r="G110" s="25"/>
      <c r="H110" s="25" t="s">
        <v>41</v>
      </c>
      <c r="I110" s="25" t="s">
        <v>25</v>
      </c>
    </row>
    <row r="111" ht="15.75" hidden="1" customHeight="1">
      <c r="A111" s="5"/>
      <c r="C111" s="24" t="s">
        <v>170</v>
      </c>
      <c r="D111" s="25">
        <v>2.2211019E7</v>
      </c>
      <c r="E111" s="25" t="s">
        <v>11</v>
      </c>
      <c r="F111" s="25" t="s">
        <v>20</v>
      </c>
      <c r="G111" s="25"/>
      <c r="H111" s="25" t="s">
        <v>38</v>
      </c>
      <c r="I111" s="25" t="s">
        <v>101</v>
      </c>
    </row>
    <row r="112" ht="15.75" hidden="1" customHeight="1">
      <c r="A112" s="5"/>
      <c r="C112" s="24" t="s">
        <v>171</v>
      </c>
      <c r="D112" s="25">
        <v>2.2241008E7</v>
      </c>
      <c r="E112" s="25" t="s">
        <v>11</v>
      </c>
      <c r="F112" s="25" t="s">
        <v>40</v>
      </c>
      <c r="G112" s="25"/>
      <c r="H112" s="29" t="s">
        <v>76</v>
      </c>
      <c r="I112" s="29" t="s">
        <v>100</v>
      </c>
    </row>
    <row r="113" ht="15.75" hidden="1" customHeight="1">
      <c r="A113" s="5"/>
      <c r="C113" s="24" t="s">
        <v>172</v>
      </c>
      <c r="D113" s="25">
        <v>2.2211017E7</v>
      </c>
      <c r="E113" s="25" t="s">
        <v>11</v>
      </c>
      <c r="F113" s="25" t="s">
        <v>20</v>
      </c>
      <c r="G113" s="25"/>
      <c r="H113" s="25" t="s">
        <v>142</v>
      </c>
      <c r="I113" s="25" t="s">
        <v>101</v>
      </c>
    </row>
    <row r="114" ht="15.75" hidden="1" customHeight="1">
      <c r="A114" s="5"/>
      <c r="C114" s="24" t="s">
        <v>173</v>
      </c>
      <c r="D114" s="25">
        <v>2.2211012E7</v>
      </c>
      <c r="E114" s="25" t="s">
        <v>11</v>
      </c>
      <c r="F114" s="25" t="s">
        <v>20</v>
      </c>
      <c r="G114" s="25"/>
      <c r="H114" s="25" t="s">
        <v>36</v>
      </c>
      <c r="I114" s="25" t="s">
        <v>44</v>
      </c>
    </row>
    <row r="115" ht="15.75" hidden="1" customHeight="1">
      <c r="A115" s="5"/>
      <c r="C115" s="24" t="s">
        <v>174</v>
      </c>
      <c r="D115" s="25">
        <v>2.2211006E7</v>
      </c>
      <c r="E115" s="25" t="s">
        <v>11</v>
      </c>
      <c r="F115" s="25" t="s">
        <v>20</v>
      </c>
      <c r="G115" s="25"/>
      <c r="H115" s="25" t="s">
        <v>25</v>
      </c>
      <c r="I115" s="25" t="s">
        <v>38</v>
      </c>
    </row>
    <row r="116" ht="15.75" hidden="1" customHeight="1">
      <c r="A116" s="5"/>
      <c r="C116" s="24" t="s">
        <v>175</v>
      </c>
      <c r="D116" s="25">
        <v>2.2211009E7</v>
      </c>
      <c r="E116" s="25" t="s">
        <v>11</v>
      </c>
      <c r="F116" s="25" t="s">
        <v>20</v>
      </c>
      <c r="G116" s="25"/>
      <c r="H116" s="25" t="s">
        <v>24</v>
      </c>
      <c r="I116" s="25" t="s">
        <v>38</v>
      </c>
    </row>
    <row r="117" ht="15.75" hidden="1" customHeight="1">
      <c r="A117" s="5"/>
      <c r="C117" s="25" t="s">
        <v>176</v>
      </c>
      <c r="D117" s="25">
        <v>2.2211016E7</v>
      </c>
      <c r="E117" s="25" t="s">
        <v>11</v>
      </c>
      <c r="F117" s="25" t="s">
        <v>20</v>
      </c>
      <c r="G117" s="25"/>
      <c r="H117" s="25" t="s">
        <v>36</v>
      </c>
      <c r="I117" s="25" t="s">
        <v>62</v>
      </c>
    </row>
    <row r="118" ht="15.75" hidden="1" customHeight="1">
      <c r="A118" s="5"/>
      <c r="C118" s="25" t="s">
        <v>177</v>
      </c>
      <c r="D118" s="25">
        <v>2.2211018E7</v>
      </c>
      <c r="E118" s="25" t="s">
        <v>11</v>
      </c>
      <c r="F118" s="25" t="s">
        <v>20</v>
      </c>
      <c r="G118" s="25"/>
      <c r="H118" s="25" t="s">
        <v>159</v>
      </c>
      <c r="I118" s="25" t="s">
        <v>90</v>
      </c>
    </row>
    <row r="119" ht="15.75" hidden="1" customHeight="1">
      <c r="A119" s="5"/>
      <c r="C119" s="25" t="s">
        <v>178</v>
      </c>
      <c r="D119" s="25">
        <v>2.2211013E7</v>
      </c>
      <c r="E119" s="25" t="s">
        <v>11</v>
      </c>
      <c r="F119" s="25" t="s">
        <v>20</v>
      </c>
      <c r="G119" s="25"/>
      <c r="H119" s="25" t="s">
        <v>62</v>
      </c>
      <c r="I119" s="25" t="s">
        <v>44</v>
      </c>
    </row>
    <row r="120" ht="15.75" hidden="1" customHeight="1">
      <c r="A120" s="5"/>
      <c r="C120" s="25" t="s">
        <v>179</v>
      </c>
      <c r="D120" s="25">
        <v>2.2211004E7</v>
      </c>
      <c r="E120" s="25" t="s">
        <v>11</v>
      </c>
      <c r="F120" s="25" t="s">
        <v>20</v>
      </c>
      <c r="G120" s="25"/>
      <c r="H120" s="25" t="s">
        <v>38</v>
      </c>
      <c r="I120" s="25" t="s">
        <v>21</v>
      </c>
    </row>
    <row r="121" ht="15.75" hidden="1" customHeight="1">
      <c r="A121" s="5"/>
      <c r="C121" s="25" t="s">
        <v>180</v>
      </c>
      <c r="D121" s="25">
        <v>2.2211014E7</v>
      </c>
      <c r="E121" s="25" t="s">
        <v>11</v>
      </c>
      <c r="F121" s="25" t="s">
        <v>20</v>
      </c>
      <c r="G121" s="25"/>
      <c r="H121" s="25" t="s">
        <v>36</v>
      </c>
      <c r="I121" s="25" t="s">
        <v>101</v>
      </c>
    </row>
    <row r="122" ht="15.75" hidden="1" customHeight="1">
      <c r="A122" s="5"/>
      <c r="C122" s="25" t="s">
        <v>181</v>
      </c>
      <c r="D122" s="25">
        <v>2.3223004E7</v>
      </c>
      <c r="E122" s="25" t="s">
        <v>11</v>
      </c>
      <c r="F122" s="25" t="s">
        <v>34</v>
      </c>
      <c r="G122" s="25"/>
      <c r="H122" s="25" t="s">
        <v>21</v>
      </c>
      <c r="I122" s="25" t="s">
        <v>126</v>
      </c>
    </row>
    <row r="123" ht="15.75" customHeight="1">
      <c r="A123" s="5"/>
      <c r="C123" s="25" t="s">
        <v>182</v>
      </c>
      <c r="D123" s="25">
        <v>2.3223016E7</v>
      </c>
      <c r="E123" s="25" t="s">
        <v>11</v>
      </c>
      <c r="F123" s="25" t="s">
        <v>34</v>
      </c>
      <c r="G123" s="25"/>
      <c r="H123" s="25" t="s">
        <v>70</v>
      </c>
      <c r="I123" s="25" t="s">
        <v>183</v>
      </c>
      <c r="J123" s="4">
        <v>2024.0</v>
      </c>
    </row>
    <row r="124" ht="15.75" customHeight="1">
      <c r="A124" s="5"/>
      <c r="C124" s="25" t="s">
        <v>184</v>
      </c>
      <c r="D124" s="25">
        <v>2.3223007E7</v>
      </c>
      <c r="E124" s="25" t="s">
        <v>11</v>
      </c>
      <c r="F124" s="25" t="s">
        <v>34</v>
      </c>
      <c r="G124" s="25"/>
      <c r="H124" s="25" t="s">
        <v>16</v>
      </c>
      <c r="I124" s="25" t="s">
        <v>88</v>
      </c>
      <c r="J124" s="4">
        <v>2024.0</v>
      </c>
    </row>
    <row r="125" ht="15.75" customHeight="1">
      <c r="A125" s="5"/>
      <c r="C125" s="25" t="s">
        <v>185</v>
      </c>
      <c r="D125" s="25">
        <v>2.1223013E7</v>
      </c>
      <c r="E125" s="25" t="s">
        <v>11</v>
      </c>
      <c r="F125" s="25" t="s">
        <v>34</v>
      </c>
      <c r="G125" s="25"/>
      <c r="H125" s="25" t="s">
        <v>70</v>
      </c>
      <c r="I125" s="25" t="s">
        <v>126</v>
      </c>
      <c r="J125" s="4">
        <v>2024.0</v>
      </c>
    </row>
    <row r="126" ht="15.75" hidden="1" customHeight="1">
      <c r="A126" s="5"/>
      <c r="C126" s="24" t="s">
        <v>186</v>
      </c>
      <c r="D126" s="25">
        <v>2.2223022E7</v>
      </c>
      <c r="E126" s="25" t="s">
        <v>11</v>
      </c>
      <c r="F126" s="24" t="s">
        <v>34</v>
      </c>
      <c r="G126" s="25"/>
      <c r="H126" s="25" t="s">
        <v>85</v>
      </c>
      <c r="I126" s="25" t="s">
        <v>73</v>
      </c>
    </row>
    <row r="127" ht="15.75" hidden="1" customHeight="1">
      <c r="A127" s="5"/>
      <c r="C127" s="24" t="s">
        <v>187</v>
      </c>
      <c r="D127" s="26">
        <v>2.2223013E7</v>
      </c>
      <c r="E127" s="25" t="s">
        <v>11</v>
      </c>
      <c r="F127" s="24" t="s">
        <v>34</v>
      </c>
      <c r="G127" s="25"/>
      <c r="H127" s="25" t="s">
        <v>88</v>
      </c>
      <c r="I127" s="25" t="s">
        <v>188</v>
      </c>
    </row>
    <row r="128" ht="15.75" hidden="1" customHeight="1">
      <c r="A128" s="5"/>
      <c r="C128" s="24" t="s">
        <v>189</v>
      </c>
      <c r="D128" s="25">
        <v>2.2223019E7</v>
      </c>
      <c r="E128" s="25" t="s">
        <v>11</v>
      </c>
      <c r="F128" s="24" t="s">
        <v>34</v>
      </c>
      <c r="G128" s="25"/>
      <c r="H128" s="25" t="s">
        <v>29</v>
      </c>
      <c r="I128" s="25" t="s">
        <v>27</v>
      </c>
    </row>
    <row r="129" ht="15.75" hidden="1" customHeight="1">
      <c r="A129" s="5"/>
      <c r="C129" s="24" t="s">
        <v>190</v>
      </c>
      <c r="D129" s="25">
        <v>2.2223016E7</v>
      </c>
      <c r="E129" s="25" t="s">
        <v>11</v>
      </c>
      <c r="F129" s="24" t="s">
        <v>34</v>
      </c>
      <c r="G129" s="25"/>
      <c r="H129" s="25" t="s">
        <v>93</v>
      </c>
      <c r="I129" s="25" t="s">
        <v>85</v>
      </c>
    </row>
    <row r="130" ht="15.75" customHeight="1">
      <c r="A130" s="5"/>
      <c r="C130" s="24" t="s">
        <v>191</v>
      </c>
      <c r="D130" s="25">
        <v>2.222301E7</v>
      </c>
      <c r="E130" s="25" t="s">
        <v>11</v>
      </c>
      <c r="F130" s="24" t="s">
        <v>34</v>
      </c>
      <c r="G130" s="25"/>
      <c r="H130" s="25" t="s">
        <v>145</v>
      </c>
      <c r="I130" s="25" t="s">
        <v>192</v>
      </c>
    </row>
    <row r="131" ht="15.75" hidden="1" customHeight="1">
      <c r="A131" s="5"/>
      <c r="C131" s="24" t="s">
        <v>193</v>
      </c>
      <c r="D131" s="25">
        <v>2.2223009E7</v>
      </c>
      <c r="E131" s="25" t="s">
        <v>11</v>
      </c>
      <c r="F131" s="24" t="s">
        <v>34</v>
      </c>
      <c r="G131" s="25"/>
      <c r="H131" s="25" t="s">
        <v>126</v>
      </c>
      <c r="I131" s="25" t="s">
        <v>118</v>
      </c>
    </row>
    <row r="132" ht="15.75" hidden="1" customHeight="1">
      <c r="A132" s="5"/>
      <c r="C132" s="24" t="s">
        <v>194</v>
      </c>
      <c r="D132" s="25">
        <v>2.2223004E7</v>
      </c>
      <c r="E132" s="25" t="s">
        <v>11</v>
      </c>
      <c r="F132" s="24" t="s">
        <v>34</v>
      </c>
      <c r="G132" s="25"/>
      <c r="H132" s="25" t="s">
        <v>29</v>
      </c>
      <c r="I132" s="25" t="s">
        <v>130</v>
      </c>
    </row>
    <row r="133" ht="15.75" customHeight="1">
      <c r="A133" s="5"/>
      <c r="C133" s="24" t="s">
        <v>195</v>
      </c>
      <c r="D133" s="25">
        <v>2.2223005E7</v>
      </c>
      <c r="E133" s="25" t="s">
        <v>11</v>
      </c>
      <c r="F133" s="24" t="s">
        <v>34</v>
      </c>
      <c r="G133" s="25"/>
      <c r="H133" s="25" t="s">
        <v>196</v>
      </c>
      <c r="I133" s="25" t="s">
        <v>68</v>
      </c>
      <c r="J133" s="4">
        <v>2023.0</v>
      </c>
    </row>
    <row r="134" ht="15.75" hidden="1" customHeight="1">
      <c r="A134" s="5"/>
      <c r="C134" s="24" t="s">
        <v>197</v>
      </c>
      <c r="D134" s="25">
        <v>2.2223007E7</v>
      </c>
      <c r="E134" s="25" t="s">
        <v>11</v>
      </c>
      <c r="F134" s="24" t="s">
        <v>34</v>
      </c>
      <c r="G134" s="25"/>
      <c r="H134" s="25" t="s">
        <v>88</v>
      </c>
      <c r="I134" s="25" t="s">
        <v>73</v>
      </c>
    </row>
    <row r="135" ht="15.75" customHeight="1">
      <c r="A135" s="5"/>
      <c r="C135" s="24" t="s">
        <v>198</v>
      </c>
      <c r="D135" s="25">
        <v>2.2223008E7</v>
      </c>
      <c r="E135" s="25" t="s">
        <v>11</v>
      </c>
      <c r="F135" s="24" t="s">
        <v>34</v>
      </c>
      <c r="G135" s="25"/>
      <c r="H135" s="25" t="s">
        <v>16</v>
      </c>
      <c r="I135" s="25" t="s">
        <v>93</v>
      </c>
      <c r="J135" s="4">
        <v>2023.0</v>
      </c>
    </row>
    <row r="136" ht="15.75" customHeight="1">
      <c r="A136" s="5"/>
      <c r="C136" s="24" t="s">
        <v>199</v>
      </c>
      <c r="D136" s="25">
        <v>2.2223002E7</v>
      </c>
      <c r="E136" s="25" t="s">
        <v>11</v>
      </c>
      <c r="F136" s="24" t="s">
        <v>34</v>
      </c>
      <c r="G136" s="25"/>
      <c r="H136" s="25" t="s">
        <v>70</v>
      </c>
      <c r="I136" s="25" t="s">
        <v>59</v>
      </c>
      <c r="J136" s="4">
        <v>2023.0</v>
      </c>
    </row>
    <row r="137" ht="15.75" hidden="1" customHeight="1">
      <c r="A137" s="5"/>
      <c r="C137" s="24" t="s">
        <v>199</v>
      </c>
      <c r="D137" s="25">
        <v>2.2223003E7</v>
      </c>
      <c r="E137" s="25" t="s">
        <v>11</v>
      </c>
      <c r="F137" s="24" t="s">
        <v>34</v>
      </c>
      <c r="G137" s="25"/>
      <c r="H137" s="25" t="s">
        <v>71</v>
      </c>
      <c r="I137" s="25" t="s">
        <v>120</v>
      </c>
    </row>
    <row r="138" ht="15.75" customHeight="1">
      <c r="A138" s="5"/>
      <c r="C138" s="24" t="s">
        <v>200</v>
      </c>
      <c r="D138" s="30">
        <v>2.2223012E7</v>
      </c>
      <c r="E138" s="25" t="s">
        <v>11</v>
      </c>
      <c r="F138" s="24" t="s">
        <v>34</v>
      </c>
      <c r="G138" s="25"/>
      <c r="H138" s="25" t="s">
        <v>145</v>
      </c>
      <c r="I138" s="25" t="s">
        <v>85</v>
      </c>
    </row>
    <row r="139" ht="15.75" customHeight="1">
      <c r="A139" s="5"/>
      <c r="C139" s="24" t="s">
        <v>201</v>
      </c>
      <c r="D139" s="30">
        <v>2.2223012E7</v>
      </c>
      <c r="E139" s="25" t="s">
        <v>11</v>
      </c>
      <c r="F139" s="24" t="s">
        <v>34</v>
      </c>
      <c r="G139" s="25"/>
      <c r="H139" s="25" t="s">
        <v>196</v>
      </c>
      <c r="I139" s="25" t="s">
        <v>16</v>
      </c>
      <c r="J139" s="4">
        <v>2023.0</v>
      </c>
    </row>
    <row r="140" ht="15.75" hidden="1" customHeight="1">
      <c r="A140" s="5"/>
      <c r="C140" s="24" t="s">
        <v>202</v>
      </c>
      <c r="D140" s="30">
        <v>2.2223012E7</v>
      </c>
      <c r="E140" s="25" t="s">
        <v>11</v>
      </c>
      <c r="F140" s="24" t="s">
        <v>34</v>
      </c>
      <c r="G140" s="25"/>
      <c r="H140" s="25" t="s">
        <v>79</v>
      </c>
      <c r="I140" s="25" t="s">
        <v>126</v>
      </c>
    </row>
    <row r="141" ht="15.75" hidden="1" customHeight="1">
      <c r="A141" s="5"/>
      <c r="C141" s="24" t="s">
        <v>203</v>
      </c>
      <c r="D141" s="30">
        <v>2.2223012E7</v>
      </c>
      <c r="E141" s="25" t="s">
        <v>11</v>
      </c>
      <c r="F141" s="24" t="s">
        <v>34</v>
      </c>
      <c r="G141" s="25"/>
      <c r="H141" s="25" t="s">
        <v>192</v>
      </c>
      <c r="I141" s="25" t="s">
        <v>120</v>
      </c>
    </row>
    <row r="142" ht="15.75" customHeight="1">
      <c r="A142" s="5"/>
      <c r="C142" s="24" t="s">
        <v>204</v>
      </c>
      <c r="D142" s="31">
        <v>2.2223011E7</v>
      </c>
      <c r="E142" s="25" t="s">
        <v>11</v>
      </c>
      <c r="F142" s="25" t="s">
        <v>34</v>
      </c>
      <c r="G142" s="25"/>
      <c r="H142" s="25" t="s">
        <v>16</v>
      </c>
      <c r="I142" s="25" t="s">
        <v>85</v>
      </c>
      <c r="J142" s="4">
        <v>2023.0</v>
      </c>
    </row>
    <row r="143" ht="15.75" hidden="1" customHeight="1">
      <c r="A143" s="5"/>
      <c r="C143" s="32" t="s">
        <v>205</v>
      </c>
      <c r="D143" s="33"/>
      <c r="E143" s="32" t="s">
        <v>11</v>
      </c>
      <c r="F143" s="32" t="s">
        <v>20</v>
      </c>
      <c r="G143" s="32"/>
      <c r="H143" s="32" t="s">
        <v>36</v>
      </c>
      <c r="I143" s="32" t="s">
        <v>27</v>
      </c>
    </row>
    <row r="144" ht="15.75" hidden="1" customHeight="1">
      <c r="A144" s="5"/>
      <c r="C144" s="32" t="s">
        <v>206</v>
      </c>
      <c r="D144" s="33"/>
      <c r="E144" s="32" t="s">
        <v>11</v>
      </c>
      <c r="F144" s="32" t="s">
        <v>20</v>
      </c>
      <c r="G144" s="32"/>
      <c r="H144" s="32" t="s">
        <v>36</v>
      </c>
      <c r="I144" s="32" t="s">
        <v>27</v>
      </c>
    </row>
    <row r="145" ht="15.75" customHeight="1">
      <c r="A145" s="5"/>
      <c r="C145" s="32" t="s">
        <v>207</v>
      </c>
      <c r="D145" s="33"/>
      <c r="E145" s="32" t="s">
        <v>11</v>
      </c>
      <c r="F145" s="32" t="s">
        <v>34</v>
      </c>
      <c r="G145" s="32"/>
      <c r="H145" s="32" t="s">
        <v>53</v>
      </c>
      <c r="I145" s="32" t="s">
        <v>93</v>
      </c>
      <c r="J145" s="4">
        <v>2023.0</v>
      </c>
    </row>
    <row r="146" ht="15.75" hidden="1" customHeight="1">
      <c r="A146" s="5"/>
      <c r="C146" s="32" t="s">
        <v>208</v>
      </c>
      <c r="D146" s="33"/>
      <c r="E146" s="32" t="s">
        <v>11</v>
      </c>
      <c r="F146" s="32" t="s">
        <v>20</v>
      </c>
      <c r="G146" s="32"/>
      <c r="H146" s="32" t="s">
        <v>90</v>
      </c>
      <c r="I146" s="32" t="s">
        <v>62</v>
      </c>
    </row>
    <row r="147" ht="15.75" customHeight="1">
      <c r="A147" s="5"/>
      <c r="C147" s="32" t="s">
        <v>209</v>
      </c>
      <c r="D147" s="33"/>
      <c r="E147" s="32" t="s">
        <v>11</v>
      </c>
      <c r="F147" s="32" t="s">
        <v>34</v>
      </c>
      <c r="G147" s="32"/>
      <c r="H147" s="32" t="s">
        <v>53</v>
      </c>
      <c r="I147" s="32" t="s">
        <v>59</v>
      </c>
      <c r="J147" s="4">
        <v>2023.0</v>
      </c>
    </row>
    <row r="148" ht="15.75" customHeight="1">
      <c r="A148" s="5"/>
      <c r="C148" s="32" t="s">
        <v>210</v>
      </c>
      <c r="D148" s="33"/>
      <c r="E148" s="32" t="s">
        <v>11</v>
      </c>
      <c r="F148" s="32" t="s">
        <v>12</v>
      </c>
      <c r="G148" s="32"/>
      <c r="H148" s="32" t="s">
        <v>14</v>
      </c>
      <c r="I148" s="32" t="s">
        <v>18</v>
      </c>
    </row>
    <row r="149" ht="15.75" customHeight="1">
      <c r="A149" s="5"/>
      <c r="C149" s="32" t="s">
        <v>211</v>
      </c>
      <c r="D149" s="33"/>
      <c r="E149" s="32" t="s">
        <v>11</v>
      </c>
      <c r="F149" s="32" t="s">
        <v>12</v>
      </c>
      <c r="G149" s="32"/>
      <c r="H149" s="32" t="s">
        <v>14</v>
      </c>
      <c r="I149" s="32" t="s">
        <v>79</v>
      </c>
    </row>
    <row r="150" ht="15.75" customHeight="1">
      <c r="A150" s="5"/>
      <c r="C150" s="32" t="s">
        <v>212</v>
      </c>
      <c r="D150" s="33"/>
      <c r="E150" s="32" t="s">
        <v>11</v>
      </c>
      <c r="F150" s="32" t="s">
        <v>12</v>
      </c>
      <c r="G150" s="32"/>
      <c r="H150" s="32" t="s">
        <v>70</v>
      </c>
      <c r="I150" s="32" t="s">
        <v>18</v>
      </c>
    </row>
    <row r="151" ht="15.75" customHeight="1">
      <c r="A151" s="5"/>
      <c r="C151" s="32" t="s">
        <v>213</v>
      </c>
      <c r="D151" s="33"/>
      <c r="E151" s="32" t="s">
        <v>11</v>
      </c>
      <c r="F151" s="32" t="s">
        <v>12</v>
      </c>
      <c r="G151" s="32"/>
      <c r="H151" s="32" t="s">
        <v>16</v>
      </c>
      <c r="I151" s="32" t="s">
        <v>83</v>
      </c>
    </row>
    <row r="152" ht="15.75" hidden="1" customHeight="1">
      <c r="A152" s="5"/>
      <c r="C152" s="32" t="s">
        <v>214</v>
      </c>
      <c r="D152" s="33"/>
      <c r="E152" s="32" t="s">
        <v>11</v>
      </c>
      <c r="F152" s="32" t="s">
        <v>40</v>
      </c>
      <c r="G152" s="32"/>
      <c r="H152" s="32" t="s">
        <v>62</v>
      </c>
      <c r="I152" s="32" t="s">
        <v>76</v>
      </c>
    </row>
    <row r="153" ht="15.75" hidden="1" customHeight="1">
      <c r="A153" s="5"/>
      <c r="C153" s="32" t="s">
        <v>215</v>
      </c>
      <c r="D153" s="33"/>
      <c r="E153" s="32" t="s">
        <v>11</v>
      </c>
      <c r="F153" s="32" t="s">
        <v>40</v>
      </c>
      <c r="G153" s="32"/>
      <c r="H153" s="32" t="s">
        <v>122</v>
      </c>
      <c r="I153" s="32" t="s">
        <v>76</v>
      </c>
    </row>
    <row r="154" ht="15.75" hidden="1" customHeight="1">
      <c r="A154" s="5"/>
      <c r="C154" s="32" t="s">
        <v>216</v>
      </c>
      <c r="D154" s="33"/>
      <c r="E154" s="32" t="s">
        <v>11</v>
      </c>
      <c r="F154" s="32" t="s">
        <v>40</v>
      </c>
      <c r="G154" s="32"/>
      <c r="H154" s="32" t="s">
        <v>31</v>
      </c>
      <c r="I154" s="32" t="s">
        <v>21</v>
      </c>
    </row>
    <row r="155" ht="15.75" hidden="1" customHeight="1">
      <c r="A155" s="5"/>
      <c r="C155" s="32" t="s">
        <v>217</v>
      </c>
      <c r="D155" s="33"/>
      <c r="E155" s="32" t="s">
        <v>11</v>
      </c>
      <c r="F155" s="32" t="s">
        <v>12</v>
      </c>
      <c r="G155" s="32"/>
      <c r="H155" s="32" t="s">
        <v>29</v>
      </c>
      <c r="I155" s="32" t="s">
        <v>14</v>
      </c>
    </row>
    <row r="156" ht="15.75" hidden="1" customHeight="1">
      <c r="A156" s="5"/>
      <c r="C156" s="32" t="s">
        <v>218</v>
      </c>
      <c r="D156" s="33"/>
      <c r="E156" s="32" t="s">
        <v>11</v>
      </c>
      <c r="F156" s="32" t="s">
        <v>34</v>
      </c>
      <c r="G156" s="32"/>
      <c r="H156" s="32" t="s">
        <v>21</v>
      </c>
      <c r="I156" s="32" t="s">
        <v>53</v>
      </c>
    </row>
    <row r="157" ht="15.75" hidden="1" customHeight="1">
      <c r="A157" s="5"/>
      <c r="C157" s="32" t="s">
        <v>219</v>
      </c>
      <c r="D157" s="33"/>
      <c r="E157" s="32" t="s">
        <v>11</v>
      </c>
      <c r="F157" s="32" t="s">
        <v>34</v>
      </c>
      <c r="G157" s="32"/>
      <c r="H157" s="32" t="s">
        <v>192</v>
      </c>
      <c r="I157" s="32" t="s">
        <v>85</v>
      </c>
    </row>
    <row r="158" ht="15.75" customHeight="1">
      <c r="A158" s="5"/>
      <c r="C158" s="32" t="s">
        <v>220</v>
      </c>
      <c r="D158" s="33"/>
      <c r="E158" s="32" t="s">
        <v>11</v>
      </c>
      <c r="F158" s="32" t="s">
        <v>12</v>
      </c>
      <c r="G158" s="32"/>
      <c r="H158" s="32" t="s">
        <v>14</v>
      </c>
      <c r="I158" s="32" t="s">
        <v>85</v>
      </c>
    </row>
    <row r="159" ht="15.75" customHeight="1">
      <c r="A159" s="5"/>
      <c r="C159" s="32" t="s">
        <v>221</v>
      </c>
      <c r="D159" s="33"/>
      <c r="E159" s="32" t="s">
        <v>11</v>
      </c>
      <c r="F159" s="32" t="s">
        <v>34</v>
      </c>
      <c r="G159" s="32"/>
      <c r="H159" s="32" t="s">
        <v>53</v>
      </c>
      <c r="I159" s="32" t="s">
        <v>59</v>
      </c>
      <c r="J159" s="4">
        <v>2023.0</v>
      </c>
    </row>
    <row r="160" ht="15.75" customHeight="1">
      <c r="A160" s="5"/>
      <c r="C160" s="32" t="s">
        <v>222</v>
      </c>
      <c r="D160" s="33"/>
      <c r="E160" s="32" t="s">
        <v>11</v>
      </c>
      <c r="F160" s="32" t="s">
        <v>12</v>
      </c>
      <c r="G160" s="32"/>
      <c r="H160" s="32" t="s">
        <v>70</v>
      </c>
      <c r="I160" s="32" t="s">
        <v>14</v>
      </c>
    </row>
    <row r="161" ht="15.75" customHeight="1">
      <c r="A161" s="5"/>
      <c r="C161" s="32" t="s">
        <v>223</v>
      </c>
      <c r="D161" s="33"/>
      <c r="E161" s="32" t="s">
        <v>11</v>
      </c>
      <c r="F161" s="32" t="s">
        <v>12</v>
      </c>
      <c r="G161" s="32"/>
      <c r="H161" s="32" t="s">
        <v>70</v>
      </c>
      <c r="I161" s="32" t="s">
        <v>14</v>
      </c>
    </row>
    <row r="162" ht="15.75" customHeight="1">
      <c r="A162" s="5"/>
      <c r="C162" s="32" t="s">
        <v>224</v>
      </c>
      <c r="D162" s="33"/>
      <c r="E162" s="32" t="s">
        <v>11</v>
      </c>
      <c r="F162" s="32" t="s">
        <v>34</v>
      </c>
      <c r="G162" s="32"/>
      <c r="H162" s="32" t="s">
        <v>53</v>
      </c>
      <c r="I162" s="32" t="s">
        <v>54</v>
      </c>
      <c r="J162" s="4">
        <v>2023.0</v>
      </c>
    </row>
    <row r="163" ht="15.75" hidden="1" customHeight="1">
      <c r="A163" s="5"/>
      <c r="C163" s="32" t="s">
        <v>225</v>
      </c>
      <c r="D163" s="33"/>
      <c r="E163" s="32" t="s">
        <v>11</v>
      </c>
      <c r="F163" s="32" t="s">
        <v>20</v>
      </c>
      <c r="G163" s="32"/>
      <c r="H163" s="32" t="s">
        <v>90</v>
      </c>
      <c r="I163" s="32" t="s">
        <v>38</v>
      </c>
    </row>
    <row r="164" ht="15.75" customHeight="1">
      <c r="A164" s="5"/>
      <c r="C164" s="32" t="s">
        <v>226</v>
      </c>
      <c r="D164" s="33"/>
      <c r="E164" s="32" t="s">
        <v>11</v>
      </c>
      <c r="F164" s="32" t="s">
        <v>34</v>
      </c>
      <c r="G164" s="32"/>
      <c r="H164" s="32" t="s">
        <v>53</v>
      </c>
      <c r="I164" s="32" t="s">
        <v>93</v>
      </c>
      <c r="J164" s="4">
        <v>2023.0</v>
      </c>
    </row>
    <row r="165" ht="15.75" hidden="1" customHeight="1">
      <c r="A165" s="5"/>
      <c r="C165" s="32" t="s">
        <v>227</v>
      </c>
      <c r="D165" s="33"/>
      <c r="E165" s="32" t="s">
        <v>11</v>
      </c>
      <c r="F165" s="32" t="s">
        <v>20</v>
      </c>
      <c r="G165" s="32"/>
      <c r="H165" s="32" t="s">
        <v>13</v>
      </c>
      <c r="I165" s="32" t="s">
        <v>101</v>
      </c>
    </row>
    <row r="166" ht="15.75" hidden="1" customHeight="1">
      <c r="A166" s="5"/>
      <c r="C166" s="32" t="s">
        <v>228</v>
      </c>
      <c r="D166" s="33"/>
      <c r="E166" s="32" t="s">
        <v>11</v>
      </c>
      <c r="F166" s="32" t="s">
        <v>20</v>
      </c>
      <c r="G166" s="32"/>
      <c r="H166" s="32" t="s">
        <v>100</v>
      </c>
      <c r="I166" s="32" t="s">
        <v>22</v>
      </c>
    </row>
    <row r="167" ht="15.75" hidden="1" customHeight="1">
      <c r="A167" s="5"/>
      <c r="C167" s="32" t="s">
        <v>229</v>
      </c>
      <c r="D167" s="33"/>
      <c r="E167" s="32" t="s">
        <v>11</v>
      </c>
      <c r="F167" s="32" t="s">
        <v>34</v>
      </c>
      <c r="G167" s="32"/>
      <c r="H167" s="32" t="s">
        <v>13</v>
      </c>
      <c r="I167" s="32" t="s">
        <v>24</v>
      </c>
    </row>
    <row r="168" ht="15.75" hidden="1" customHeight="1">
      <c r="A168" s="5"/>
      <c r="C168" s="32" t="s">
        <v>230</v>
      </c>
      <c r="D168" s="33"/>
      <c r="E168" s="32" t="s">
        <v>11</v>
      </c>
      <c r="F168" s="32" t="s">
        <v>20</v>
      </c>
      <c r="G168" s="32"/>
      <c r="H168" s="32" t="s">
        <v>13</v>
      </c>
      <c r="I168" s="32" t="s">
        <v>122</v>
      </c>
    </row>
    <row r="169" ht="15.75" hidden="1" customHeight="1">
      <c r="A169" s="5"/>
      <c r="C169" s="32" t="s">
        <v>231</v>
      </c>
      <c r="D169" s="33"/>
      <c r="E169" s="32" t="s">
        <v>11</v>
      </c>
      <c r="F169" s="32" t="s">
        <v>20</v>
      </c>
      <c r="G169" s="32"/>
      <c r="H169" s="32" t="s">
        <v>25</v>
      </c>
      <c r="I169" s="32" t="s">
        <v>101</v>
      </c>
    </row>
    <row r="170" ht="15.75" hidden="1" customHeight="1">
      <c r="A170" s="5"/>
      <c r="C170" s="32" t="s">
        <v>232</v>
      </c>
      <c r="D170" s="33"/>
      <c r="E170" s="32" t="s">
        <v>11</v>
      </c>
      <c r="F170" s="32" t="s">
        <v>40</v>
      </c>
      <c r="G170" s="32"/>
      <c r="H170" s="32" t="s">
        <v>62</v>
      </c>
      <c r="I170" s="32" t="s">
        <v>31</v>
      </c>
    </row>
    <row r="171" ht="15.75" hidden="1" customHeight="1">
      <c r="A171" s="5"/>
      <c r="C171" s="32" t="s">
        <v>233</v>
      </c>
      <c r="D171" s="33"/>
      <c r="E171" s="32" t="s">
        <v>11</v>
      </c>
      <c r="F171" s="32" t="s">
        <v>34</v>
      </c>
      <c r="G171" s="32"/>
      <c r="H171" s="32" t="s">
        <v>85</v>
      </c>
      <c r="I171" s="32" t="s">
        <v>126</v>
      </c>
    </row>
    <row r="172" ht="15.75" customHeight="1">
      <c r="A172" s="5"/>
      <c r="C172" s="32" t="s">
        <v>234</v>
      </c>
      <c r="D172" s="33"/>
      <c r="E172" s="32" t="s">
        <v>11</v>
      </c>
      <c r="F172" s="32" t="s">
        <v>34</v>
      </c>
      <c r="G172" s="32"/>
      <c r="H172" s="32" t="s">
        <v>53</v>
      </c>
      <c r="I172" s="32" t="s">
        <v>93</v>
      </c>
      <c r="J172" s="4">
        <v>2023.0</v>
      </c>
    </row>
    <row r="173" ht="15.75" hidden="1" customHeight="1">
      <c r="A173" s="5"/>
      <c r="C173" s="32" t="s">
        <v>235</v>
      </c>
      <c r="D173" s="33"/>
      <c r="E173" s="32" t="s">
        <v>11</v>
      </c>
      <c r="F173" s="32" t="s">
        <v>34</v>
      </c>
      <c r="G173" s="32"/>
      <c r="H173" s="32" t="s">
        <v>13</v>
      </c>
      <c r="I173" s="32" t="s">
        <v>54</v>
      </c>
    </row>
    <row r="174" ht="15.75" hidden="1" customHeight="1">
      <c r="A174" s="5"/>
      <c r="C174" s="32" t="s">
        <v>236</v>
      </c>
      <c r="D174" s="33"/>
      <c r="E174" s="32" t="s">
        <v>11</v>
      </c>
      <c r="F174" s="32" t="s">
        <v>34</v>
      </c>
      <c r="G174" s="32"/>
      <c r="H174" s="32" t="s">
        <v>21</v>
      </c>
      <c r="I174" s="32" t="s">
        <v>93</v>
      </c>
    </row>
    <row r="175" ht="15.75" customHeight="1">
      <c r="A175" s="5"/>
      <c r="C175" s="32" t="s">
        <v>237</v>
      </c>
      <c r="D175" s="33"/>
      <c r="E175" s="32" t="s">
        <v>11</v>
      </c>
      <c r="F175" s="32" t="s">
        <v>34</v>
      </c>
      <c r="G175" s="32"/>
      <c r="H175" s="32" t="s">
        <v>53</v>
      </c>
      <c r="I175" s="32" t="s">
        <v>126</v>
      </c>
      <c r="J175" s="4">
        <v>2023.0</v>
      </c>
    </row>
    <row r="176" ht="15.75" customHeight="1">
      <c r="A176" s="5"/>
      <c r="C176" s="32" t="s">
        <v>238</v>
      </c>
      <c r="D176" s="33"/>
      <c r="E176" s="32" t="s">
        <v>11</v>
      </c>
      <c r="F176" s="32" t="s">
        <v>12</v>
      </c>
      <c r="G176" s="32"/>
      <c r="H176" s="32" t="s">
        <v>16</v>
      </c>
      <c r="I176" s="32" t="s">
        <v>14</v>
      </c>
    </row>
    <row r="177" ht="15.75" hidden="1" customHeight="1">
      <c r="A177" s="5"/>
      <c r="C177" s="32" t="s">
        <v>239</v>
      </c>
      <c r="D177" s="33"/>
      <c r="E177" s="32" t="s">
        <v>11</v>
      </c>
      <c r="F177" s="32" t="s">
        <v>12</v>
      </c>
      <c r="G177" s="32"/>
      <c r="H177" s="32" t="s">
        <v>21</v>
      </c>
      <c r="I177" s="32" t="s">
        <v>14</v>
      </c>
    </row>
    <row r="178" ht="15.75" hidden="1" customHeight="1">
      <c r="A178" s="5"/>
      <c r="C178" s="32" t="s">
        <v>240</v>
      </c>
      <c r="D178" s="33"/>
      <c r="E178" s="32" t="s">
        <v>11</v>
      </c>
      <c r="F178" s="32" t="s">
        <v>12</v>
      </c>
      <c r="G178" s="32"/>
      <c r="H178" s="32" t="s">
        <v>13</v>
      </c>
      <c r="I178" s="32" t="s">
        <v>79</v>
      </c>
    </row>
    <row r="179" ht="15.75" hidden="1" customHeight="1">
      <c r="A179" s="5"/>
      <c r="C179" s="32" t="s">
        <v>241</v>
      </c>
      <c r="D179" s="33"/>
      <c r="E179" s="32" t="s">
        <v>11</v>
      </c>
      <c r="F179" s="32" t="s">
        <v>40</v>
      </c>
      <c r="G179" s="32"/>
      <c r="H179" s="32" t="s">
        <v>122</v>
      </c>
      <c r="I179" s="32" t="s">
        <v>41</v>
      </c>
    </row>
    <row r="180" ht="15.75" customHeight="1">
      <c r="A180" s="5"/>
      <c r="C180" s="32" t="s">
        <v>242</v>
      </c>
      <c r="D180" s="33"/>
      <c r="E180" s="32" t="s">
        <v>11</v>
      </c>
      <c r="F180" s="32" t="s">
        <v>40</v>
      </c>
      <c r="G180" s="32"/>
      <c r="H180" s="32" t="s">
        <v>16</v>
      </c>
      <c r="I180" s="32" t="s">
        <v>25</v>
      </c>
      <c r="J180" s="4">
        <v>2021.0</v>
      </c>
    </row>
    <row r="181" ht="15.75" hidden="1" customHeight="1">
      <c r="A181" s="5"/>
      <c r="C181" s="32" t="s">
        <v>243</v>
      </c>
      <c r="D181" s="33"/>
      <c r="E181" s="32" t="s">
        <v>11</v>
      </c>
      <c r="F181" s="32" t="s">
        <v>40</v>
      </c>
      <c r="G181" s="32"/>
      <c r="H181" s="32" t="s">
        <v>25</v>
      </c>
      <c r="I181" s="32" t="s">
        <v>76</v>
      </c>
    </row>
    <row r="182" ht="15.75" hidden="1" customHeight="1">
      <c r="A182" s="5"/>
      <c r="C182" s="32" t="s">
        <v>244</v>
      </c>
      <c r="D182" s="33"/>
      <c r="E182" s="32" t="s">
        <v>11</v>
      </c>
      <c r="F182" s="32" t="s">
        <v>40</v>
      </c>
      <c r="G182" s="32"/>
      <c r="H182" s="32" t="s">
        <v>21</v>
      </c>
      <c r="I182" s="32" t="s">
        <v>62</v>
      </c>
    </row>
    <row r="183" ht="15.75" customHeight="1">
      <c r="A183" s="5"/>
      <c r="C183" s="32" t="s">
        <v>245</v>
      </c>
      <c r="D183" s="33"/>
      <c r="E183" s="32" t="s">
        <v>11</v>
      </c>
      <c r="F183" s="32" t="s">
        <v>34</v>
      </c>
      <c r="G183" s="32"/>
      <c r="H183" s="32" t="s">
        <v>53</v>
      </c>
      <c r="I183" s="32" t="s">
        <v>88</v>
      </c>
      <c r="J183" s="4">
        <v>2023.0</v>
      </c>
    </row>
    <row r="184" ht="15.75" hidden="1" customHeight="1">
      <c r="A184" s="5"/>
      <c r="C184" s="32" t="s">
        <v>246</v>
      </c>
      <c r="D184" s="33"/>
      <c r="E184" s="32" t="s">
        <v>11</v>
      </c>
      <c r="F184" s="32" t="s">
        <v>34</v>
      </c>
      <c r="G184" s="32"/>
      <c r="H184" s="32" t="s">
        <v>88</v>
      </c>
      <c r="I184" s="32" t="s">
        <v>59</v>
      </c>
    </row>
    <row r="185" ht="15.75" hidden="1" customHeight="1">
      <c r="A185" s="5"/>
      <c r="C185" s="32" t="s">
        <v>247</v>
      </c>
      <c r="D185" s="33"/>
      <c r="E185" s="32" t="s">
        <v>11</v>
      </c>
      <c r="F185" s="32" t="s">
        <v>34</v>
      </c>
      <c r="G185" s="32"/>
      <c r="H185" s="32" t="s">
        <v>88</v>
      </c>
      <c r="I185" s="32" t="s">
        <v>54</v>
      </c>
    </row>
    <row r="186" ht="15.75" customHeight="1">
      <c r="A186" s="5"/>
      <c r="C186" s="32" t="s">
        <v>248</v>
      </c>
      <c r="D186" s="33"/>
      <c r="E186" s="32" t="s">
        <v>11</v>
      </c>
      <c r="F186" s="32" t="s">
        <v>34</v>
      </c>
      <c r="G186" s="32"/>
      <c r="H186" s="32" t="s">
        <v>16</v>
      </c>
      <c r="I186" s="32" t="s">
        <v>59</v>
      </c>
      <c r="J186" s="4">
        <v>2022.0</v>
      </c>
    </row>
    <row r="187" ht="15.75" hidden="1" customHeight="1">
      <c r="A187" s="5"/>
      <c r="C187" s="34"/>
      <c r="D187" s="34"/>
      <c r="E187" s="35"/>
      <c r="F187" s="35"/>
      <c r="G187" s="35"/>
      <c r="H187" s="35"/>
      <c r="I187" s="35"/>
    </row>
    <row r="188" ht="15.75" hidden="1" customHeight="1">
      <c r="A188" s="5"/>
      <c r="C188" s="34"/>
      <c r="D188" s="34"/>
      <c r="E188" s="35"/>
      <c r="F188" s="35"/>
      <c r="G188" s="35"/>
      <c r="H188" s="35"/>
      <c r="I188" s="35"/>
    </row>
    <row r="189" ht="15.75" hidden="1" customHeight="1">
      <c r="A189" s="5"/>
      <c r="C189" s="34"/>
      <c r="D189" s="34"/>
      <c r="E189" s="35"/>
      <c r="F189" s="35"/>
      <c r="G189" s="35"/>
      <c r="H189" s="35"/>
      <c r="I189" s="35"/>
    </row>
    <row r="190" ht="15.75" hidden="1" customHeight="1">
      <c r="A190" s="5"/>
      <c r="C190" s="34"/>
      <c r="D190" s="34"/>
      <c r="E190" s="35"/>
      <c r="F190" s="35"/>
      <c r="G190" s="35"/>
      <c r="H190" s="35"/>
      <c r="I190" s="35"/>
    </row>
    <row r="191" ht="15.75" hidden="1" customHeight="1">
      <c r="A191" s="5"/>
      <c r="C191" s="34"/>
      <c r="D191" s="34"/>
      <c r="E191" s="35"/>
      <c r="F191" s="35"/>
      <c r="G191" s="35"/>
      <c r="H191" s="35"/>
      <c r="I191" s="35"/>
    </row>
    <row r="192" ht="15.75" hidden="1" customHeight="1">
      <c r="A192" s="5"/>
      <c r="C192" s="34"/>
      <c r="D192" s="34"/>
      <c r="E192" s="35"/>
      <c r="F192" s="35"/>
      <c r="G192" s="35"/>
      <c r="H192" s="35"/>
      <c r="I192" s="35"/>
    </row>
    <row r="193" ht="15.75" hidden="1" customHeight="1">
      <c r="A193" s="5"/>
      <c r="C193" s="34"/>
      <c r="D193" s="34"/>
      <c r="E193" s="35"/>
      <c r="F193" s="35"/>
      <c r="G193" s="35"/>
      <c r="H193" s="35"/>
      <c r="I193" s="35"/>
    </row>
    <row r="194" ht="15.75" hidden="1" customHeight="1">
      <c r="A194" s="5"/>
      <c r="C194" s="34"/>
      <c r="D194" s="34"/>
      <c r="E194" s="35"/>
      <c r="F194" s="35"/>
      <c r="G194" s="35"/>
      <c r="H194" s="35"/>
      <c r="I194" s="35"/>
    </row>
    <row r="195" ht="15.75" hidden="1" customHeight="1">
      <c r="A195" s="5"/>
      <c r="C195" s="34"/>
      <c r="D195" s="34"/>
      <c r="E195" s="35"/>
      <c r="F195" s="35"/>
      <c r="G195" s="35"/>
      <c r="H195" s="35"/>
      <c r="I195" s="35"/>
    </row>
    <row r="196" ht="15.75" hidden="1" customHeight="1">
      <c r="A196" s="5"/>
      <c r="C196" s="34"/>
      <c r="D196" s="34"/>
      <c r="E196" s="35"/>
      <c r="F196" s="35"/>
      <c r="G196" s="35"/>
      <c r="H196" s="35"/>
      <c r="I196" s="35"/>
    </row>
    <row r="197" ht="15.75" hidden="1" customHeight="1">
      <c r="A197" s="5"/>
      <c r="C197" s="34"/>
      <c r="D197" s="34"/>
      <c r="E197" s="35"/>
      <c r="F197" s="35"/>
      <c r="G197" s="35"/>
      <c r="H197" s="35"/>
      <c r="I197" s="35"/>
    </row>
    <row r="198" ht="15.75" hidden="1" customHeight="1">
      <c r="A198" s="5"/>
      <c r="C198" s="34"/>
      <c r="D198" s="34"/>
      <c r="E198" s="35"/>
      <c r="F198" s="35"/>
      <c r="G198" s="35"/>
      <c r="H198" s="35"/>
      <c r="I198" s="35"/>
    </row>
    <row r="199" ht="15.75" hidden="1" customHeight="1">
      <c r="A199" s="5"/>
      <c r="C199" s="34"/>
      <c r="D199" s="34"/>
      <c r="E199" s="35"/>
      <c r="F199" s="35"/>
      <c r="G199" s="35"/>
      <c r="H199" s="35"/>
      <c r="I199" s="35"/>
    </row>
    <row r="200" ht="15.75" hidden="1" customHeight="1">
      <c r="A200" s="5"/>
      <c r="C200" s="34"/>
      <c r="D200" s="34"/>
      <c r="E200" s="35"/>
      <c r="F200" s="35"/>
      <c r="G200" s="35"/>
      <c r="H200" s="35"/>
      <c r="I200" s="35"/>
    </row>
    <row r="201" ht="15.75" hidden="1" customHeight="1">
      <c r="A201" s="5"/>
      <c r="C201" s="34"/>
      <c r="D201" s="34"/>
      <c r="E201" s="35"/>
      <c r="F201" s="35"/>
      <c r="G201" s="35"/>
      <c r="H201" s="35"/>
      <c r="I201" s="35"/>
    </row>
    <row r="202" ht="15.75" hidden="1" customHeight="1">
      <c r="A202" s="5"/>
      <c r="C202" s="34"/>
      <c r="D202" s="34"/>
      <c r="E202" s="35"/>
      <c r="F202" s="35"/>
      <c r="G202" s="35"/>
      <c r="H202" s="35"/>
      <c r="I202" s="35"/>
    </row>
    <row r="203" ht="15.75" hidden="1" customHeight="1">
      <c r="A203" s="5"/>
      <c r="C203" s="34"/>
      <c r="D203" s="34"/>
      <c r="E203" s="35"/>
      <c r="F203" s="35"/>
      <c r="G203" s="35"/>
      <c r="H203" s="35"/>
      <c r="I203" s="35"/>
    </row>
    <row r="204" ht="15.75" hidden="1" customHeight="1">
      <c r="A204" s="5"/>
      <c r="C204" s="34"/>
      <c r="D204" s="34"/>
      <c r="E204" s="35"/>
      <c r="F204" s="35"/>
      <c r="G204" s="35"/>
      <c r="H204" s="35"/>
      <c r="I204" s="35"/>
    </row>
    <row r="205" ht="15.75" hidden="1" customHeight="1">
      <c r="A205" s="5"/>
      <c r="C205" s="34"/>
      <c r="D205" s="34"/>
      <c r="E205" s="35"/>
      <c r="F205" s="35"/>
      <c r="G205" s="35"/>
      <c r="H205" s="35"/>
      <c r="I205" s="35"/>
    </row>
    <row r="206" ht="15.75" hidden="1" customHeight="1">
      <c r="A206" s="5"/>
      <c r="C206" s="34"/>
      <c r="D206" s="34"/>
      <c r="E206" s="35"/>
      <c r="F206" s="35"/>
      <c r="G206" s="35"/>
      <c r="H206" s="35"/>
      <c r="I206" s="35"/>
    </row>
    <row r="207" ht="15.75" hidden="1" customHeight="1">
      <c r="A207" s="5"/>
      <c r="C207" s="34"/>
      <c r="D207" s="34"/>
      <c r="E207" s="35"/>
      <c r="F207" s="35"/>
      <c r="G207" s="35"/>
      <c r="H207" s="35"/>
      <c r="I207" s="35"/>
    </row>
    <row r="208" ht="15.75" hidden="1" customHeight="1">
      <c r="A208" s="5"/>
      <c r="C208" s="34"/>
      <c r="D208" s="34"/>
      <c r="E208" s="35"/>
      <c r="F208" s="35"/>
      <c r="G208" s="35"/>
      <c r="H208" s="35"/>
      <c r="I208" s="35"/>
    </row>
    <row r="209" ht="15.75" hidden="1" customHeight="1">
      <c r="A209" s="5"/>
      <c r="C209" s="34"/>
      <c r="D209" s="34"/>
      <c r="E209" s="35"/>
      <c r="F209" s="35"/>
      <c r="G209" s="35"/>
      <c r="H209" s="35"/>
      <c r="I209" s="35"/>
    </row>
    <row r="210" ht="15.75" hidden="1" customHeight="1">
      <c r="A210" s="5"/>
      <c r="C210" s="34"/>
      <c r="D210" s="34"/>
      <c r="E210" s="35"/>
      <c r="F210" s="35"/>
      <c r="G210" s="35"/>
      <c r="H210" s="35"/>
      <c r="I210" s="35"/>
    </row>
    <row r="211" ht="15.75" hidden="1" customHeight="1">
      <c r="A211" s="5"/>
      <c r="C211" s="34"/>
      <c r="D211" s="34"/>
      <c r="E211" s="35"/>
      <c r="F211" s="35"/>
      <c r="G211" s="35"/>
      <c r="H211" s="35"/>
      <c r="I211" s="35"/>
    </row>
    <row r="212" ht="15.75" hidden="1" customHeight="1">
      <c r="A212" s="5"/>
      <c r="C212" s="34"/>
      <c r="D212" s="34"/>
      <c r="E212" s="35"/>
      <c r="F212" s="35"/>
      <c r="G212" s="35"/>
      <c r="H212" s="35"/>
      <c r="I212" s="35"/>
    </row>
    <row r="213" ht="15.75" hidden="1" customHeight="1">
      <c r="A213" s="5"/>
      <c r="C213" s="34"/>
      <c r="D213" s="34"/>
      <c r="E213" s="35"/>
      <c r="F213" s="35"/>
      <c r="G213" s="35"/>
      <c r="H213" s="35"/>
      <c r="I213" s="35"/>
    </row>
    <row r="214" ht="15.75" hidden="1" customHeight="1">
      <c r="A214" s="5"/>
      <c r="C214" s="34"/>
      <c r="D214" s="34"/>
      <c r="E214" s="35"/>
      <c r="F214" s="35"/>
      <c r="G214" s="35"/>
      <c r="H214" s="35"/>
      <c r="I214" s="35"/>
    </row>
    <row r="215" ht="15.75" hidden="1" customHeight="1">
      <c r="A215" s="5"/>
      <c r="C215" s="34"/>
      <c r="D215" s="34"/>
      <c r="E215" s="35"/>
      <c r="F215" s="35"/>
      <c r="G215" s="35"/>
      <c r="H215" s="35"/>
      <c r="I215" s="35"/>
    </row>
    <row r="216" ht="15.75" hidden="1" customHeight="1">
      <c r="A216" s="5"/>
      <c r="C216" s="34"/>
      <c r="D216" s="34"/>
      <c r="E216" s="35"/>
      <c r="F216" s="35"/>
      <c r="G216" s="35"/>
      <c r="H216" s="35"/>
      <c r="I216" s="35"/>
    </row>
    <row r="217" ht="15.75" hidden="1" customHeight="1">
      <c r="A217" s="5"/>
      <c r="C217" s="34"/>
      <c r="D217" s="34"/>
      <c r="E217" s="35"/>
      <c r="F217" s="35"/>
      <c r="G217" s="35"/>
      <c r="H217" s="35"/>
      <c r="I217" s="35"/>
    </row>
    <row r="218" ht="15.75" hidden="1" customHeight="1">
      <c r="A218" s="5"/>
      <c r="C218" s="34"/>
      <c r="D218" s="34"/>
      <c r="E218" s="35"/>
      <c r="F218" s="35"/>
      <c r="G218" s="35"/>
      <c r="H218" s="35"/>
      <c r="I218" s="35"/>
    </row>
    <row r="219" ht="15.75" hidden="1" customHeight="1">
      <c r="A219" s="5"/>
      <c r="C219" s="34"/>
      <c r="D219" s="34"/>
      <c r="E219" s="35"/>
      <c r="F219" s="35"/>
      <c r="G219" s="35"/>
      <c r="H219" s="35"/>
      <c r="I219" s="35"/>
    </row>
    <row r="220" ht="15.75" hidden="1" customHeight="1">
      <c r="A220" s="5"/>
      <c r="C220" s="34"/>
      <c r="D220" s="34"/>
      <c r="E220" s="35"/>
      <c r="F220" s="35"/>
      <c r="G220" s="35"/>
      <c r="H220" s="35"/>
      <c r="I220" s="35"/>
    </row>
    <row r="221" ht="15.75" hidden="1" customHeight="1">
      <c r="A221" s="5"/>
      <c r="C221" s="34"/>
      <c r="D221" s="34"/>
      <c r="E221" s="35"/>
      <c r="F221" s="35"/>
      <c r="G221" s="35"/>
      <c r="H221" s="35"/>
      <c r="I221" s="35"/>
    </row>
    <row r="222" ht="15.75" hidden="1" customHeight="1">
      <c r="A222" s="5"/>
      <c r="C222" s="34"/>
      <c r="D222" s="34"/>
      <c r="E222" s="35"/>
      <c r="F222" s="35"/>
      <c r="G222" s="35"/>
      <c r="H222" s="35"/>
      <c r="I222" s="35"/>
    </row>
    <row r="223" ht="15.75" hidden="1" customHeight="1">
      <c r="A223" s="5"/>
      <c r="C223" s="34"/>
      <c r="D223" s="34"/>
      <c r="E223" s="35"/>
      <c r="F223" s="35"/>
      <c r="G223" s="35"/>
      <c r="H223" s="35"/>
      <c r="I223" s="35"/>
    </row>
    <row r="224" ht="15.75" hidden="1" customHeight="1">
      <c r="A224" s="5"/>
      <c r="C224" s="34"/>
      <c r="D224" s="34"/>
      <c r="E224" s="35"/>
      <c r="F224" s="35"/>
      <c r="G224" s="35"/>
      <c r="H224" s="35"/>
      <c r="I224" s="35"/>
    </row>
    <row r="225" ht="15.75" hidden="1" customHeight="1">
      <c r="A225" s="5"/>
      <c r="C225" s="34"/>
      <c r="D225" s="34"/>
      <c r="E225" s="35"/>
      <c r="F225" s="35"/>
      <c r="G225" s="35"/>
      <c r="H225" s="35"/>
      <c r="I225" s="35"/>
    </row>
    <row r="226" ht="15.75" hidden="1" customHeight="1">
      <c r="A226" s="5"/>
      <c r="C226" s="34"/>
      <c r="D226" s="34"/>
      <c r="E226" s="35"/>
      <c r="F226" s="35"/>
      <c r="G226" s="35"/>
      <c r="H226" s="35"/>
      <c r="I226" s="35"/>
    </row>
    <row r="227" ht="15.75" hidden="1" customHeight="1">
      <c r="A227" s="5"/>
      <c r="C227" s="34"/>
      <c r="D227" s="34"/>
      <c r="E227" s="35"/>
      <c r="F227" s="35"/>
      <c r="G227" s="35"/>
      <c r="H227" s="35"/>
      <c r="I227" s="35"/>
    </row>
    <row r="228" ht="15.75" hidden="1" customHeight="1">
      <c r="A228" s="5"/>
      <c r="C228" s="34"/>
      <c r="D228" s="34"/>
      <c r="E228" s="35"/>
      <c r="F228" s="35"/>
      <c r="G228" s="35"/>
      <c r="H228" s="35"/>
      <c r="I228" s="35"/>
    </row>
    <row r="229" ht="15.75" hidden="1" customHeight="1">
      <c r="A229" s="5"/>
      <c r="C229" s="34"/>
      <c r="D229" s="34"/>
      <c r="E229" s="35"/>
      <c r="F229" s="35"/>
      <c r="G229" s="35"/>
      <c r="H229" s="35"/>
      <c r="I229" s="35"/>
    </row>
    <row r="230" ht="15.75" hidden="1" customHeight="1">
      <c r="A230" s="5"/>
      <c r="C230" s="34"/>
      <c r="D230" s="34"/>
      <c r="E230" s="35"/>
      <c r="F230" s="35"/>
      <c r="G230" s="35"/>
      <c r="H230" s="35"/>
      <c r="I230" s="35"/>
    </row>
    <row r="231" ht="15.75" hidden="1" customHeight="1">
      <c r="A231" s="5"/>
      <c r="C231" s="34"/>
      <c r="D231" s="34"/>
      <c r="E231" s="35"/>
      <c r="F231" s="35"/>
      <c r="G231" s="35"/>
      <c r="H231" s="35"/>
      <c r="I231" s="35"/>
    </row>
    <row r="232" ht="15.75" hidden="1" customHeight="1">
      <c r="A232" s="5"/>
      <c r="C232" s="34"/>
      <c r="D232" s="34"/>
      <c r="E232" s="35"/>
      <c r="F232" s="35"/>
      <c r="G232" s="35"/>
      <c r="H232" s="35"/>
      <c r="I232" s="35"/>
    </row>
    <row r="233" ht="15.75" hidden="1" customHeight="1">
      <c r="A233" s="5"/>
      <c r="C233" s="34"/>
      <c r="D233" s="34"/>
      <c r="E233" s="35"/>
      <c r="F233" s="35"/>
      <c r="G233" s="35"/>
      <c r="H233" s="35"/>
      <c r="I233" s="35"/>
    </row>
    <row r="234" ht="15.75" hidden="1" customHeight="1">
      <c r="A234" s="5"/>
      <c r="C234" s="34"/>
      <c r="D234" s="34"/>
      <c r="E234" s="35"/>
      <c r="F234" s="35"/>
      <c r="G234" s="35"/>
      <c r="H234" s="35"/>
      <c r="I234" s="35"/>
    </row>
    <row r="235" ht="15.75" hidden="1" customHeight="1">
      <c r="A235" s="5"/>
      <c r="C235" s="34"/>
      <c r="D235" s="34"/>
      <c r="E235" s="35"/>
      <c r="F235" s="35"/>
      <c r="G235" s="35"/>
      <c r="H235" s="35"/>
      <c r="I235" s="35"/>
    </row>
    <row r="236" ht="15.75" hidden="1" customHeight="1">
      <c r="A236" s="5"/>
      <c r="C236" s="34"/>
      <c r="D236" s="34"/>
      <c r="E236" s="35"/>
      <c r="F236" s="35"/>
      <c r="G236" s="35"/>
      <c r="H236" s="35"/>
      <c r="I236" s="35"/>
    </row>
    <row r="237" ht="15.75" hidden="1" customHeight="1">
      <c r="A237" s="5"/>
      <c r="C237" s="34"/>
      <c r="D237" s="34"/>
      <c r="E237" s="35"/>
      <c r="F237" s="35"/>
      <c r="G237" s="35"/>
      <c r="H237" s="35"/>
      <c r="I237" s="35"/>
    </row>
    <row r="238" ht="15.75" hidden="1" customHeight="1">
      <c r="A238" s="5"/>
      <c r="C238" s="34"/>
      <c r="D238" s="34"/>
      <c r="E238" s="35"/>
      <c r="F238" s="35"/>
      <c r="G238" s="35"/>
      <c r="H238" s="35"/>
      <c r="I238" s="35"/>
    </row>
    <row r="239" ht="15.75" hidden="1" customHeight="1">
      <c r="A239" s="5"/>
      <c r="C239" s="34"/>
      <c r="D239" s="34"/>
      <c r="E239" s="35"/>
      <c r="F239" s="35"/>
      <c r="G239" s="35"/>
      <c r="H239" s="35"/>
      <c r="I239" s="35"/>
    </row>
    <row r="240" ht="15.75" hidden="1" customHeight="1">
      <c r="A240" s="5"/>
      <c r="C240" s="34"/>
      <c r="D240" s="34"/>
      <c r="E240" s="35"/>
      <c r="F240" s="35"/>
      <c r="G240" s="35"/>
      <c r="H240" s="35"/>
      <c r="I240" s="35"/>
    </row>
    <row r="241" ht="15.75" hidden="1" customHeight="1">
      <c r="A241" s="5"/>
      <c r="C241" s="34"/>
      <c r="D241" s="34"/>
      <c r="E241" s="35"/>
      <c r="F241" s="35"/>
      <c r="G241" s="35"/>
      <c r="H241" s="35"/>
      <c r="I241" s="35"/>
    </row>
    <row r="242" ht="15.75" hidden="1" customHeight="1">
      <c r="A242" s="5"/>
      <c r="B242" s="36"/>
      <c r="C242" s="37"/>
      <c r="D242" s="36"/>
      <c r="E242" s="35"/>
      <c r="F242" s="35"/>
      <c r="G242" s="35"/>
      <c r="H242" s="35"/>
      <c r="I242" s="35"/>
    </row>
    <row r="243" ht="15.75" hidden="1" customHeight="1">
      <c r="A243" s="5"/>
      <c r="B243" s="36"/>
      <c r="C243" s="34"/>
      <c r="D243" s="37"/>
      <c r="E243" s="35"/>
      <c r="F243" s="35"/>
      <c r="G243" s="35"/>
      <c r="H243" s="35"/>
      <c r="I243" s="35"/>
    </row>
    <row r="244" ht="15.75" hidden="1" customHeight="1">
      <c r="A244" s="5"/>
      <c r="B244" s="36"/>
      <c r="C244" s="34"/>
      <c r="D244" s="36"/>
      <c r="E244" s="35"/>
      <c r="F244" s="35"/>
      <c r="G244" s="35"/>
      <c r="H244" s="35"/>
      <c r="I244" s="35"/>
    </row>
    <row r="245" ht="15.75" hidden="1" customHeight="1">
      <c r="A245" s="5"/>
      <c r="B245" s="36"/>
      <c r="C245" s="34"/>
      <c r="D245" s="37"/>
      <c r="E245" s="35"/>
      <c r="F245" s="35"/>
      <c r="G245" s="35"/>
      <c r="H245" s="35"/>
      <c r="I245" s="35"/>
    </row>
    <row r="246" ht="15.75" hidden="1" customHeight="1">
      <c r="A246" s="5"/>
      <c r="B246" s="36"/>
      <c r="C246" s="34"/>
      <c r="D246" s="38"/>
      <c r="E246" s="35"/>
      <c r="F246" s="35"/>
      <c r="G246" s="35"/>
      <c r="H246" s="35"/>
      <c r="I246" s="35"/>
    </row>
    <row r="247" ht="15.75" hidden="1" customHeight="1">
      <c r="A247" s="5"/>
      <c r="B247" s="36"/>
      <c r="C247" s="34"/>
      <c r="E247" s="35"/>
      <c r="F247" s="35"/>
      <c r="G247" s="35"/>
      <c r="H247" s="35"/>
      <c r="I247" s="35"/>
    </row>
    <row r="248" ht="15.75" hidden="1" customHeight="1">
      <c r="A248" s="5"/>
      <c r="B248" s="36"/>
      <c r="C248" s="34"/>
      <c r="E248" s="35"/>
      <c r="F248" s="35"/>
      <c r="G248" s="35"/>
      <c r="H248" s="35"/>
      <c r="I248" s="35"/>
    </row>
    <row r="249" ht="15.75" hidden="1" customHeight="1">
      <c r="A249" s="5"/>
      <c r="B249" s="36"/>
      <c r="C249" s="34"/>
      <c r="E249" s="35"/>
      <c r="F249" s="35"/>
      <c r="G249" s="35"/>
      <c r="H249" s="35"/>
      <c r="I249" s="35"/>
    </row>
    <row r="250" ht="15.75" hidden="1" customHeight="1">
      <c r="A250" s="5"/>
      <c r="B250" s="36"/>
      <c r="C250" s="34"/>
      <c r="E250" s="35"/>
      <c r="F250" s="35"/>
      <c r="G250" s="35"/>
      <c r="H250" s="35"/>
      <c r="I250" s="35"/>
    </row>
    <row r="251" ht="15.75" hidden="1" customHeight="1">
      <c r="A251" s="5"/>
      <c r="B251" s="36"/>
      <c r="C251" s="34"/>
      <c r="E251" s="35"/>
      <c r="F251" s="35"/>
      <c r="G251" s="35"/>
      <c r="H251" s="35"/>
      <c r="I251" s="35"/>
    </row>
    <row r="252" ht="15.75" hidden="1" customHeight="1">
      <c r="A252" s="5"/>
      <c r="B252" s="36"/>
      <c r="C252" s="34"/>
      <c r="E252" s="35"/>
      <c r="F252" s="35"/>
      <c r="G252" s="35"/>
      <c r="H252" s="35"/>
      <c r="I252" s="35"/>
    </row>
    <row r="253" ht="15.75" hidden="1" customHeight="1">
      <c r="A253" s="5"/>
      <c r="B253" s="36"/>
      <c r="C253" s="34"/>
      <c r="E253" s="35"/>
      <c r="F253" s="35"/>
      <c r="G253" s="35"/>
      <c r="H253" s="35"/>
      <c r="I253" s="35"/>
    </row>
    <row r="254" ht="15.75" hidden="1" customHeight="1">
      <c r="A254" s="5"/>
      <c r="B254" s="36"/>
      <c r="C254" s="34"/>
      <c r="E254" s="35"/>
      <c r="F254" s="35"/>
      <c r="G254" s="35"/>
      <c r="H254" s="35"/>
      <c r="I254" s="35"/>
    </row>
    <row r="255" ht="15.75" hidden="1" customHeight="1">
      <c r="A255" s="5"/>
      <c r="B255" s="36"/>
      <c r="C255" s="34"/>
      <c r="E255" s="35"/>
      <c r="F255" s="35"/>
      <c r="G255" s="35"/>
      <c r="H255" s="35"/>
      <c r="I255" s="35"/>
    </row>
    <row r="256" ht="15.75" hidden="1" customHeight="1">
      <c r="A256" s="5"/>
      <c r="B256" s="36"/>
      <c r="C256" s="34"/>
      <c r="E256" s="35"/>
      <c r="F256" s="35"/>
      <c r="G256" s="35"/>
      <c r="H256" s="35"/>
      <c r="I256" s="35"/>
    </row>
    <row r="257" ht="15.75" hidden="1" customHeight="1">
      <c r="A257" s="5"/>
      <c r="B257" s="36"/>
      <c r="C257" s="34"/>
      <c r="E257" s="35"/>
      <c r="F257" s="35"/>
      <c r="G257" s="35"/>
      <c r="H257" s="35"/>
      <c r="I257" s="35"/>
    </row>
    <row r="258" ht="15.75" hidden="1" customHeight="1">
      <c r="A258" s="5"/>
      <c r="B258" s="36"/>
      <c r="C258" s="34"/>
      <c r="E258" s="35"/>
      <c r="F258" s="35"/>
      <c r="G258" s="35"/>
      <c r="H258" s="35"/>
      <c r="I258" s="35"/>
    </row>
    <row r="259" ht="15.75" hidden="1" customHeight="1">
      <c r="A259" s="5"/>
      <c r="B259" s="36"/>
      <c r="C259" s="34"/>
      <c r="E259" s="35"/>
      <c r="F259" s="35"/>
      <c r="G259" s="35"/>
      <c r="H259" s="35"/>
      <c r="I259" s="35"/>
    </row>
    <row r="260" ht="15.75" hidden="1" customHeight="1">
      <c r="A260" s="5"/>
      <c r="B260" s="36"/>
      <c r="C260" s="34"/>
      <c r="E260" s="35"/>
      <c r="F260" s="35"/>
      <c r="G260" s="35"/>
      <c r="H260" s="35"/>
      <c r="I260" s="35"/>
    </row>
    <row r="261" ht="15.75" hidden="1" customHeight="1">
      <c r="A261" s="5"/>
      <c r="B261" s="36"/>
      <c r="C261" s="34"/>
      <c r="E261" s="35"/>
      <c r="F261" s="35"/>
      <c r="G261" s="35"/>
      <c r="H261" s="35"/>
      <c r="I261" s="35"/>
    </row>
    <row r="262" ht="15.75" hidden="1" customHeight="1">
      <c r="A262" s="5"/>
      <c r="B262" s="36"/>
      <c r="C262" s="34"/>
      <c r="E262" s="35"/>
      <c r="F262" s="35"/>
      <c r="G262" s="35"/>
      <c r="H262" s="35"/>
      <c r="I262" s="35"/>
    </row>
    <row r="263" ht="15.75" hidden="1" customHeight="1">
      <c r="A263" s="5"/>
      <c r="B263" s="36"/>
      <c r="C263" s="34"/>
      <c r="E263" s="35"/>
      <c r="F263" s="35"/>
      <c r="G263" s="35"/>
      <c r="H263" s="35"/>
      <c r="I263" s="35"/>
    </row>
    <row r="264" ht="15.75" hidden="1" customHeight="1">
      <c r="A264" s="5"/>
      <c r="B264" s="36"/>
      <c r="C264" s="34"/>
      <c r="E264" s="35"/>
      <c r="F264" s="35"/>
      <c r="G264" s="35"/>
      <c r="H264" s="35"/>
      <c r="I264" s="35"/>
    </row>
    <row r="265" ht="15.75" hidden="1" customHeight="1">
      <c r="A265" s="5"/>
      <c r="B265" s="36"/>
      <c r="C265" s="34"/>
      <c r="E265" s="35"/>
      <c r="F265" s="35"/>
      <c r="G265" s="35"/>
      <c r="H265" s="35"/>
      <c r="I265" s="35"/>
    </row>
    <row r="266" ht="15.75" hidden="1" customHeight="1">
      <c r="A266" s="5"/>
      <c r="B266" s="36"/>
      <c r="C266" s="34"/>
      <c r="E266" s="35"/>
      <c r="F266" s="35"/>
      <c r="G266" s="35"/>
      <c r="H266" s="35"/>
      <c r="I266" s="35"/>
    </row>
    <row r="267" ht="15.75" hidden="1" customHeight="1">
      <c r="A267" s="5"/>
      <c r="B267" s="36"/>
      <c r="C267" s="34"/>
      <c r="E267" s="35"/>
      <c r="F267" s="35"/>
      <c r="G267" s="35"/>
      <c r="H267" s="35"/>
      <c r="I267" s="35"/>
    </row>
    <row r="268" ht="15.75" hidden="1" customHeight="1">
      <c r="A268" s="5"/>
      <c r="B268" s="36"/>
      <c r="C268" s="34"/>
      <c r="E268" s="35"/>
      <c r="F268" s="35"/>
      <c r="G268" s="35"/>
      <c r="H268" s="35"/>
      <c r="I268" s="35"/>
    </row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3:$I$268">
    <filterColumn colId="7">
      <filters>
        <filter val="Prof. Dr. Muh. Idris, M.Ag"/>
        <filter val="Dr. Ardianto, M.Pd"/>
        <filter val="Dr. Mardan Umar, M.Pd"/>
        <filter val="Dr. Rivai Bolotio, M.Pd"/>
        <filter val="Dr. Feiby Ismail, M.Pd"/>
        <filter val="Dr. Abd. Latif Samal, M.Pd"/>
        <filter val="Prof. Dr. Rukmina Gonibala, M.Si"/>
        <filter val="Dr. Muh. Idris, M.Ag"/>
      </filters>
    </filterColumn>
  </autoFilter>
  <mergeCells count="1">
    <mergeCell ref="A2:I2"/>
  </mergeCells>
  <printOptions/>
  <pageMargins bottom="0.75" footer="0.0" header="0.0" left="0.7" right="0.7" top="0.75"/>
  <pageSetup paperSize="5" scale="7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4.0"/>
    <col customWidth="1" min="2" max="2" width="19.29"/>
    <col customWidth="1" min="3" max="3" width="18.29"/>
    <col customWidth="1" min="4" max="4" width="20.14"/>
    <col customWidth="1" min="5" max="5" width="18.29"/>
    <col customWidth="1" min="6" max="6" width="19.71"/>
    <col customWidth="1" min="7" max="7" width="19.57"/>
    <col customWidth="1" min="8" max="8" width="14.86"/>
    <col customWidth="1" min="9" max="9" width="17.0"/>
    <col customWidth="1" min="10" max="10" width="4.86"/>
    <col customWidth="1" min="11" max="11" width="4.71"/>
    <col customWidth="1" min="12" max="12" width="3.29"/>
    <col customWidth="1" min="13" max="13" width="8.71"/>
    <col customWidth="1" min="14" max="14" width="7.57"/>
    <col customWidth="1" min="15" max="26" width="8.71"/>
  </cols>
  <sheetData>
    <row r="1">
      <c r="A1" s="39" t="s">
        <v>249</v>
      </c>
      <c r="B1" s="40" t="s">
        <v>250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>
      <c r="A2" s="41" t="s">
        <v>3</v>
      </c>
      <c r="B2" s="42" t="s">
        <v>34</v>
      </c>
      <c r="C2" s="3"/>
      <c r="D2" s="43" t="s">
        <v>12</v>
      </c>
      <c r="E2" s="3"/>
      <c r="F2" s="44" t="s">
        <v>40</v>
      </c>
      <c r="G2" s="3"/>
      <c r="H2" s="45" t="s">
        <v>20</v>
      </c>
      <c r="I2" s="3"/>
      <c r="J2" s="46" t="s">
        <v>251</v>
      </c>
      <c r="K2" s="47"/>
      <c r="L2" s="48"/>
      <c r="M2" s="49" t="s">
        <v>252</v>
      </c>
      <c r="N2" s="48"/>
    </row>
    <row r="3">
      <c r="A3" s="41"/>
      <c r="B3" s="50" t="s">
        <v>253</v>
      </c>
      <c r="C3" s="50" t="s">
        <v>252</v>
      </c>
      <c r="D3" s="50" t="s">
        <v>253</v>
      </c>
      <c r="E3" s="50" t="s">
        <v>252</v>
      </c>
      <c r="F3" s="50" t="s">
        <v>253</v>
      </c>
      <c r="G3" s="50" t="s">
        <v>252</v>
      </c>
      <c r="H3" s="50" t="s">
        <v>253</v>
      </c>
      <c r="I3" s="50" t="s">
        <v>252</v>
      </c>
      <c r="J3" s="51"/>
      <c r="K3" s="52"/>
      <c r="L3" s="53"/>
      <c r="M3" s="51"/>
      <c r="N3" s="53"/>
    </row>
    <row r="4">
      <c r="A4" s="4" t="s">
        <v>13</v>
      </c>
      <c r="B4" s="50">
        <f>COUNTIFS(Ujian!$E$4:$E$1048576,"Pembimbing",Ujian!$F$4:$F$1048576,"PAI",Ujian!H4:H1048576,"Dr. Nasruddin Yusuf, M.Ag")</f>
        <v>3</v>
      </c>
      <c r="C4" s="50">
        <f>COUNTIFS(Ujian!$E$4:$E$1048576,"Pembimbing",Ujian!$F$4:$F$1048576,"PAI",Ujian!I4:I1048576,"Dr. Nasruddin Yusuf, M.Ag")</f>
        <v>0</v>
      </c>
      <c r="D4" s="50">
        <f>COUNTIFS(Ujian!$E$4:$E$1048576,"Pembimbing",Ujian!$F$4:$F$1048576,"MPI",Ujian!H4:H1048576,"Dr. Nasruddin Yusuf, M.Ag")</f>
        <v>6</v>
      </c>
      <c r="E4" s="50">
        <f>COUNTIFS(Ujian!$E$4:$E$1048576,"Pembimbing",Ujian!$F$4:$F$1048576,"MPI",Ujian!I4:I1048576,"Dr. Nasruddin Yusuf, M.Ag")</f>
        <v>0</v>
      </c>
      <c r="F4" s="50">
        <f>COUNTIFS(Ujian!$E$4:$E$1048576,"Pembimbing",Ujian!$F$4:$F$1048576,"ES",Ujian!H4:H1048576,"Dr. Nasruddin Yusuf, M.Ag")</f>
        <v>1</v>
      </c>
      <c r="G4" s="50">
        <f>COUNTIFS(Ujian!$E$4:$E$1048576,"Pembimbing",Ujian!$F$4:$F$1048576,"ES",Ujian!I4:I1048576,"Dr. Nasruddin Yusuf, M.Ag")</f>
        <v>0</v>
      </c>
      <c r="H4" s="50">
        <f>COUNTIFS(Ujian!$E$4:$E$1048576,"Pembimbing",Ujian!$F$4:$F$1048576,"AS",Ujian!H4:H1048576,"Dr. Nasruddin Yusuf, M.Ag")</f>
        <v>9</v>
      </c>
      <c r="I4" s="50">
        <f>COUNTIFS(Ujian!$E$4:$E$1048576,"Pembimbing",Ujian!$F$4:$F$1048576,"AS",Ujian!I4:I1048576,"Dr. Nasruddin Yusuf, M.Ag")</f>
        <v>0</v>
      </c>
      <c r="J4" s="50">
        <f t="shared" ref="J4:J35" si="1">SUM(B4+D4+F4+H4)</f>
        <v>19</v>
      </c>
      <c r="M4" s="50">
        <f t="shared" ref="M4:M35" si="2">SUM(C4+E4+G4+I4)</f>
        <v>0</v>
      </c>
    </row>
    <row r="5">
      <c r="A5" s="4" t="s">
        <v>53</v>
      </c>
      <c r="B5" s="50">
        <f>COUNTIFS(Ujian!$E$4:$E$1048576,"Pembimbing",Ujian!$F$4:$F$1048576,"PAI",Ujian!H4:H1048576,"Dr. Muh. Idris, M.Ag")</f>
        <v>19</v>
      </c>
      <c r="C5" s="50">
        <f>COUNTIFS(Ujian!$E$4:$E$1048576,"Pembimbing",Ujian!$F$4:$F$1048576,"PAI",Ujian!I4:I1048576,"Dr. Muh. Idris, M.Ag")</f>
        <v>2</v>
      </c>
      <c r="D5" s="50">
        <f>COUNTIFS(Ujian!$E$4:$E$1048576,"Pembimbing",Ujian!$F$4:$F$1048576,"MPI",Ujian!H4:H1048576,"Dr. Muh. Idris, M.Ag")</f>
        <v>0</v>
      </c>
      <c r="E5" s="50">
        <f>COUNTIFS(Ujian!$E$4:$E$1048576,"Pembimbing",Ujian!$F$4:$F$1048576,"MPI",Ujian!I4:I1048576,"Dr. Muh. Idris, M.Ag")</f>
        <v>0</v>
      </c>
      <c r="F5" s="50">
        <f>COUNTIFS(Ujian!$E$4:$E$1048576,"Pembimbing",Ujian!$F$4:$F$1048576,"ES",Ujian!H4:H1048576,"Dr. Muh. Idris, M.Ag")</f>
        <v>0</v>
      </c>
      <c r="G5" s="50">
        <f>COUNTIFS(Ujian!$E$4:$E$1048576,"Pembimbing",Ujian!$F$4:$F$1048576,"ES",Ujian!I4:I1048576,"Dr. Muh. Idris, M.Ag")</f>
        <v>0</v>
      </c>
      <c r="H5" s="50">
        <f>COUNTIFS(Ujian!$E$4:$E$1048576,"Pembimbing",Ujian!$F$4:$F$1048576,"AS",Ujian!H4:H1048576,"Dr. Muh. Idris, M.Ag")</f>
        <v>0</v>
      </c>
      <c r="I5" s="50">
        <f>COUNTIFS(Ujian!$E$4:$E$1048576,"Pembimbing",Ujian!$F$4:$F$1048576,"AS",Ujian!I4:I1048576,"Dr. Muh. Idris, M.Ag")</f>
        <v>0</v>
      </c>
      <c r="J5" s="50">
        <f t="shared" si="1"/>
        <v>19</v>
      </c>
      <c r="M5" s="50">
        <f t="shared" si="2"/>
        <v>2</v>
      </c>
    </row>
    <row r="6">
      <c r="A6" s="4" t="s">
        <v>24</v>
      </c>
      <c r="B6" s="50">
        <f>COUNTIFS(Ujian!$E$4:$E$1048576,"Pembimbing",Ujian!$F$4:$F$1048576,"PAI",Ujian!H4:H1048576,"Dr. Evra Wilya, M.Ag")</f>
        <v>3</v>
      </c>
      <c r="C6" s="50">
        <f>COUNTIFS(Ujian!$E$4:$E$1048576,"Pembimbing",Ujian!$F$4:$F$1048576,"PAI",Ujian!I4:I1048576,"Dr. Evra Wilya, M.Ag")</f>
        <v>1</v>
      </c>
      <c r="D6" s="50">
        <f>COUNTIFS(Ujian!$E$4:$E$1048576,"Pembimbing",Ujian!$F$4:$F$1048576,"MPI",Ujian!H4:H1048576,"Dr. Evra Wilya, M.Ag")</f>
        <v>0</v>
      </c>
      <c r="E6" s="50">
        <f>COUNTIFS(Ujian!$E$4:$E$1048576,"Pembimbing",Ujian!$F$4:$F$1048576,"MPI",Ujian!I4:I1048576,"Dr. Evra Wilya, M.Ag")</f>
        <v>0</v>
      </c>
      <c r="F6" s="50">
        <f>COUNTIFS(Ujian!$E$4:$E$1048576,"Pembimbing",Ujian!$F$4:$F$1048576,"ES",Ujian!H4:H1048576,"Dr. Evra Wilya, M.Ag")</f>
        <v>0</v>
      </c>
      <c r="G6" s="50">
        <f>COUNTIFS(Ujian!$E$4:$E$1048576,"Pembimbing",Ujian!$F$4:$F$1048576,"ES",Ujian!I4:I1048576,"Dr. Evra Wilya, M.Ag")</f>
        <v>2</v>
      </c>
      <c r="H6" s="50">
        <f>COUNTIFS(Ujian!$E$4:$E$1048576,"Pembimbing",Ujian!$F$4:$F$1048576,"AS",Ujian!H4:H1048576,"Dr. Evra Wilya, M.Ag")</f>
        <v>11</v>
      </c>
      <c r="I6" s="50">
        <f>COUNTIFS(Ujian!$E$4:$E$1048576,"Pembimbing",Ujian!$F$4:$F$1048576,"AS",Ujian!I4:I1048576,"Dr. Evra Wilya, M.Ag")</f>
        <v>2</v>
      </c>
      <c r="J6" s="50">
        <f t="shared" si="1"/>
        <v>14</v>
      </c>
      <c r="M6" s="50">
        <f t="shared" si="2"/>
        <v>5</v>
      </c>
    </row>
    <row r="7">
      <c r="A7" s="4" t="s">
        <v>41</v>
      </c>
      <c r="B7" s="50">
        <f>COUNTIFS(Ujian!$E$4:$E$1048576,"Pembimbing",Ujian!$F$4:$F$1048576,"PAI",Ujian!H4:H1048576,"Dr. Nurlaila Harun, M.Si")</f>
        <v>0</v>
      </c>
      <c r="C7" s="50">
        <f>COUNTIFS(Ujian!$E$4:$E$1048576,"Pembimbing",Ujian!$F$4:$F$1048576,"PAI",Ujian!I4:I1048576,"Dr. Nurlaila Harun, M.Si")</f>
        <v>0</v>
      </c>
      <c r="D7" s="50">
        <f>COUNTIFS(Ujian!$E$4:$E$1048576,"Pembimbing",Ujian!$F$4:$F$1048576,"MPI",Ujian!H4:H1048576,"Dr. Nurlaila Harun, M.Si")</f>
        <v>0</v>
      </c>
      <c r="E7" s="50">
        <f>COUNTIFS(Ujian!$E$4:$E$1048576,"Pembimbing",Ujian!$F$4:$F$1048576,"MPI",Ujian!I4:I1048576,"Dr. Nurlaila Harun, M.Si")</f>
        <v>0</v>
      </c>
      <c r="F7" s="50">
        <f>COUNTIFS(Ujian!$E$4:$E$1048576,"Pembimbing",Ujian!$F$4:$F$1048576,"ES",Ujian!H4:H1048576,"Dr. Nurlaila Harun, M.Si")</f>
        <v>4</v>
      </c>
      <c r="G7" s="50">
        <f>COUNTIFS(Ujian!$E$4:$E$1048576,"Pembimbing",Ujian!$F$4:$F$1048576,"ES",Ujian!I4:I1048576,"Dr. Nurlaila Harun, M.Si")</f>
        <v>2</v>
      </c>
      <c r="H7" s="50">
        <f>COUNTIFS(Ujian!$E$4:$E$1048576,"Pembimbing",Ujian!$F$4:$F$1048576,"AS",Ujian!H4:H1048576,"Dr. Nurlaila Harun, M.Si")</f>
        <v>0</v>
      </c>
      <c r="I7" s="50">
        <f>COUNTIFS(Ujian!$E$4:$E$1048576,"Pembimbing",Ujian!$F$4:$F$1048576,"AS",Ujian!I4:I1048576,"Dr. Nurlaila Harun, M.Si")</f>
        <v>1</v>
      </c>
      <c r="J7" s="50">
        <f t="shared" si="1"/>
        <v>4</v>
      </c>
      <c r="M7" s="50">
        <f t="shared" si="2"/>
        <v>3</v>
      </c>
    </row>
    <row r="8">
      <c r="A8" s="4" t="s">
        <v>14</v>
      </c>
      <c r="B8" s="50">
        <f>COUNTIFS(Ujian!$E$4:$E$1048576,"Pembimbing",Ujian!$F$4:$F$1048576,"PAI",Ujian!H4:H1048576,"Dr. Abd. Latif Samal, M.Pd")</f>
        <v>1</v>
      </c>
      <c r="C8" s="50">
        <f>COUNTIFS(Ujian!$E$4:$E$1048576,"Pembimbing",Ujian!$F$4:$F$1048576,"PAI",Ujian!I4:I1048576,"Dr. Abd. Latif Samal, M.Pd")</f>
        <v>1</v>
      </c>
      <c r="D8" s="50">
        <f>COUNTIFS(Ujian!$E$4:$E$1048576,"Pembimbing",Ujian!$F$4:$F$1048576,"MPI",Ujian!H4:H1048576,"Dr. Abd. Latif Samal, M.Pd")</f>
        <v>10</v>
      </c>
      <c r="E8" s="50">
        <f>COUNTIFS(Ujian!$E$4:$E$1048576,"Pembimbing",Ujian!$F$4:$F$1048576,"MPI",Ujian!I4:I1048576,"Dr. Abd. Latif Samal, M.Pd")</f>
        <v>14</v>
      </c>
      <c r="F8" s="50">
        <f>COUNTIFS(Ujian!$E$4:$E$1048576,"Pembimbing",Ujian!$F$4:$F$1048576,"ES",Ujian!H4:H1048576,"Dr. Abd. Latif Samal, M.Pd")</f>
        <v>0</v>
      </c>
      <c r="G8" s="50">
        <f>COUNTIFS(Ujian!$E$4:$E$1048576,"Pembimbing",Ujian!$F$4:$F$1048576,"ES",Ujian!I4:I1048576,"Dr. Abd. Latif Samal, M.Pd")</f>
        <v>0</v>
      </c>
      <c r="H8" s="50">
        <f>COUNTIFS(Ujian!$E$4:$E$1048576,"Pembimbing",Ujian!$F$4:$F$1048576,"AS",Ujian!H4:H1048576,"Dr. Abd. Latif Samal, M.Pd")</f>
        <v>0</v>
      </c>
      <c r="I8" s="50">
        <f>COUNTIFS(Ujian!$E$4:$E$1048576,"Pembimbing",Ujian!$F$4:$F$1048576,"AS",Ujian!I4:I1048576,"Dr. Abd. Latif Samal, M.Pd")</f>
        <v>0</v>
      </c>
      <c r="J8" s="50">
        <f t="shared" si="1"/>
        <v>11</v>
      </c>
      <c r="M8" s="50">
        <f t="shared" si="2"/>
        <v>15</v>
      </c>
    </row>
    <row r="9">
      <c r="A9" s="4" t="s">
        <v>16</v>
      </c>
      <c r="B9" s="50">
        <f>COUNTIFS(Ujian!$E$4:$E$1048576,"Pembimbing",Ujian!$F$4:$F$1048576,"PAI",Ujian!H4:H1048576,"Dr. Ardianto, M.Pd")</f>
        <v>5</v>
      </c>
      <c r="C9" s="50">
        <f>COUNTIFS(Ujian!$E$4:$E$1048576,"Pembimbing",Ujian!$F$4:$F$1048576,"PAI",Ujian!I4:I1048576,"Dr. Ardianto, M.Pd")</f>
        <v>2</v>
      </c>
      <c r="D9" s="50">
        <f>COUNTIFS(Ujian!$E$4:$E$1048576,"Pembimbing",Ujian!$F$4:$F$1048576,"MPI",Ujian!H4:H1048576,"Dr. Ardianto, M.Pd")</f>
        <v>9</v>
      </c>
      <c r="E9" s="50">
        <f>COUNTIFS(Ujian!$E$4:$E$1048576,"Pembimbing",Ujian!$F$4:$F$1048576,"MPI",Ujian!I4:I1048576,"Dr. Ardianto, M.Pd")</f>
        <v>2</v>
      </c>
      <c r="F9" s="50">
        <f>COUNTIFS(Ujian!$E$4:$E$1048576,"Pembimbing",Ujian!$F$4:$F$1048576,"ES",Ujian!H4:H1048576,"Dr. Ardianto, M.Pd")</f>
        <v>1</v>
      </c>
      <c r="G9" s="50">
        <f>COUNTIFS(Ujian!$E$4:$E$1048576,"Pembimbing",Ujian!$F$4:$F$1048576,"ES",Ujian!I4:I1048576,"Dr. Ardianto, M.Pd")</f>
        <v>0</v>
      </c>
      <c r="H9" s="50">
        <f>COUNTIFS(Ujian!$E$4:$E$1048576,"Pembimbing",Ujian!$F$4:$F$1048576,"AS",Ujian!H4:H1048576,"Dr. Ardianto, M.Pd")</f>
        <v>0</v>
      </c>
      <c r="I9" s="50">
        <f>COUNTIFS(Ujian!$E$4:$E$1048576,"Pembimbing",Ujian!$F$4:$F$1048576,"AS",Ujian!I4:I1048576,"Dr. Ardianto, M.Pd")</f>
        <v>0</v>
      </c>
      <c r="J9" s="50">
        <f t="shared" si="1"/>
        <v>15</v>
      </c>
      <c r="M9" s="50">
        <f t="shared" si="2"/>
        <v>4</v>
      </c>
    </row>
    <row r="10">
      <c r="A10" s="4" t="s">
        <v>70</v>
      </c>
      <c r="B10" s="50">
        <f>COUNTIFS(Ujian!$E$4:$E$1048576,"Pembimbing",Ujian!$F$4:$F$1048576,"PAI",Ujian!H4:H1048576,"Dr. Rivai Bolotio, M.Pd")</f>
        <v>3</v>
      </c>
      <c r="C10" s="50">
        <f>COUNTIFS(Ujian!$E$4:$E$1048576,"Pembimbing",Ujian!$F$4:$F$1048576,"PAI",Ujian!I4:I1048576,"Dr. Rivai Bolotio, M.Pd")</f>
        <v>0</v>
      </c>
      <c r="D10" s="50">
        <f>COUNTIFS(Ujian!$E$4:$E$1048576,"Pembimbing",Ujian!$F$4:$F$1048576,"MPI",Ujian!H4:H1048576,"Dr. Rivai Bolotio, M.Pd")</f>
        <v>8</v>
      </c>
      <c r="E10" s="50">
        <f>COUNTIFS(Ujian!$E$4:$E$1048576,"Pembimbing",Ujian!$F$4:$F$1048576,"MPI",Ujian!I4:I1048576,"Dr. Rivai Bolotio, M.Pd")</f>
        <v>0</v>
      </c>
      <c r="F10" s="50">
        <f>COUNTIFS(Ujian!$E$4:$E$1048576,"Pembimbing",Ujian!$F$4:$F$1048576,"ES",Ujian!H4:H1048576,"Dr. Rivai Bolotio, M.Pd")</f>
        <v>0</v>
      </c>
      <c r="G10" s="50">
        <f>COUNTIFS(Ujian!$E$4:$E$1048576,"Pembimbing",Ujian!$F$4:$F$1048576,"ES",Ujian!I4:I1048576,"Dr. Rivai Bolotio, M.Pd")</f>
        <v>0</v>
      </c>
      <c r="H10" s="50">
        <f>COUNTIFS(Ujian!$E$4:$E$1048576,"Pembimbing",Ujian!$F$4:$F$1048576,"AS",Ujian!H4:H1048576,"Dr. Rivai Bolotio, M.Pd")</f>
        <v>0</v>
      </c>
      <c r="I10" s="50">
        <f>COUNTIFS(Ujian!$E$4:$E$1048576,"Pembimbing",Ujian!$F$4:$F$1048576,"AS",Ujian!I4:I1048576,"Dr. Rivai Bolotio, M.Pd")</f>
        <v>0</v>
      </c>
      <c r="J10" s="50">
        <f t="shared" si="1"/>
        <v>11</v>
      </c>
      <c r="M10" s="50">
        <f t="shared" si="2"/>
        <v>0</v>
      </c>
    </row>
    <row r="11" ht="16.5" customHeight="1">
      <c r="A11" s="4" t="s">
        <v>21</v>
      </c>
      <c r="B11" s="50">
        <f>COUNTIFS(Ujian!$E$4:$E$1048576,"Pembimbing",Ujian!$F$4:$F$1048576,"PAI",Ujian!H4:H1048576,"Dr. Yusno Abdullah Otta, M.Ag")</f>
        <v>3</v>
      </c>
      <c r="C11" s="50">
        <f>COUNTIFS(Ujian!$E$4:$E$1048576,"Pembimbing",Ujian!$F$4:$F$1048576,"PAI",Ujian!I4:I1048576,"Dr. Yusno Abdullah Otta, M.Ag")</f>
        <v>1</v>
      </c>
      <c r="D11" s="50">
        <f>COUNTIFS(Ujian!$E$4:$E$1048576,"Pembimbing",Ujian!$F$4:$F$1048576,"MPI",Ujian!H4:H1048576,"Dr. Yusno Abdullah Otta, M.Ag")</f>
        <v>3</v>
      </c>
      <c r="E11" s="50">
        <f>COUNTIFS(Ujian!$E$4:$E$1048576,"Pembimbing",Ujian!$F$4:$F$1048576,"MPI",Ujian!I4:I1048576,"Dr. Yusno Abdullah Otta, M.Ag")</f>
        <v>3</v>
      </c>
      <c r="F11" s="50">
        <f>COUNTIFS(Ujian!$E$4:$E$1048576,"Pembimbing",Ujian!$F$4:$F$1048576,"ES",Ujian!H4:H1048576,"Dr. Yusno Abdullah Otta, M.Ag")</f>
        <v>2</v>
      </c>
      <c r="G11" s="50">
        <f>COUNTIFS(Ujian!$E$4:$E$1048576,"Pembimbing",Ujian!$F$4:$F$1048576,"ES",Ujian!I4:I1048576,"Dr. Yusno Abdullah Otta, M.Ag")</f>
        <v>2</v>
      </c>
      <c r="H11" s="50">
        <f>COUNTIFS(Ujian!$E$4:$E$1048576,"Pembimbing",Ujian!$F$4:$F$1048576,"AS",Ujian!H4:H1048576,"Dr. Yusno Abdullah Otta, M.Ag")</f>
        <v>3</v>
      </c>
      <c r="I11" s="50">
        <f>COUNTIFS(Ujian!$E$4:$E$1048576,"Pembimbing",Ujian!$F$4:$F$1048576,"AS",Ujian!I4:I1048576,"Dr. Yusno Abdullah Otta, M.Ag")</f>
        <v>4</v>
      </c>
      <c r="J11" s="50">
        <f t="shared" si="1"/>
        <v>11</v>
      </c>
      <c r="M11" s="50">
        <f t="shared" si="2"/>
        <v>10</v>
      </c>
    </row>
    <row r="12">
      <c r="A12" s="4" t="s">
        <v>36</v>
      </c>
      <c r="B12" s="50">
        <f>COUNTIFS(Ujian!$E$4:$E$1048576,"Pembimbing",Ujian!$F$4:$F$1048576,"PAI",Ujian!H4:H1048576,"Dr. Yasin, M.Si")</f>
        <v>0</v>
      </c>
      <c r="C12" s="50">
        <f>COUNTIFS(Ujian!$E$4:$E$1048576,"Pembimbing",Ujian!$F$4:$F$1048576,"PAI",Ujian!I4:I1048576,"Dr. Yasin, M.Si")</f>
        <v>0</v>
      </c>
      <c r="D12" s="50">
        <f>COUNTIFS(Ujian!$E$4:$E$1048576,"Pembimbing",Ujian!$F$4:$F$1048576,"MPI",Ujian!H4:H1048576,"Dr. Yasin, M.Si")</f>
        <v>0</v>
      </c>
      <c r="E12" s="50">
        <f>COUNTIFS(Ujian!$E$4:$E$1048576,"Pembimbing",Ujian!$F$4:$F$1048576,"MPI",Ujian!I4:I1048576,"Dr. Yasin, M.Si")</f>
        <v>0</v>
      </c>
      <c r="F12" s="50">
        <f>COUNTIFS(Ujian!$E$4:$E$1048576,"Pembimbing",Ujian!$F$4:$F$1048576,"ES",Ujian!H4:H1048576,"Dr. Yasin, M.Si")</f>
        <v>1</v>
      </c>
      <c r="G12" s="50">
        <f>COUNTIFS(Ujian!$E$4:$E$1048576,"Pembimbing",Ujian!$F$4:$F$1048576,"ES",Ujian!I4:I1048576,"Dr. Yasin, M.Si")</f>
        <v>0</v>
      </c>
      <c r="H12" s="50">
        <f>COUNTIFS(Ujian!$E$4:$E$1048576,"Pembimbing",Ujian!$F$4:$F$1048576,"AS",Ujian!H4:H1048576,"Dr. Yasin, M.Si")</f>
        <v>7</v>
      </c>
      <c r="I12" s="50">
        <f>COUNTIFS(Ujian!$E$4:$E$1048576,"Pembimbing",Ujian!$F$4:$F$1048576,"AS",Ujian!I4:I1048576,"Dr. Yasin, M.Si")</f>
        <v>1</v>
      </c>
      <c r="J12" s="50">
        <f t="shared" si="1"/>
        <v>8</v>
      </c>
      <c r="M12" s="50">
        <f t="shared" si="2"/>
        <v>1</v>
      </c>
    </row>
    <row r="13">
      <c r="A13" s="4" t="s">
        <v>62</v>
      </c>
      <c r="B13" s="50">
        <f>COUNTIFS(Ujian!$E$4:$E$1048576,"Pembimbing",Ujian!$F$4:$F$1048576,"PAI",Ujian!H4:H1048576,"Dr. Edi Gunawan, M.HI")</f>
        <v>0</v>
      </c>
      <c r="C13" s="50">
        <f>COUNTIFS(Ujian!$E$4:$E$1048576,"Pembimbing",Ujian!$F$4:$F$1048576,"PAI",Ujian!I4:I1048576,"Dr. Edi Gunawan, M.HI")</f>
        <v>0</v>
      </c>
      <c r="D13" s="50">
        <f>COUNTIFS(Ujian!$E$4:$E$1048576,"Pembimbing",Ujian!$F$4:$F$1048576,"MPI",Ujian!H4:H1048576,"Dr. Edi Gunawan, M.HI")</f>
        <v>0</v>
      </c>
      <c r="E13" s="50">
        <f>COUNTIFS(Ujian!$E$4:$E$1048576,"Pembimbing",Ujian!$F$4:$F$1048576,"MPI",Ujian!I4:I1048576,"Dr. Edi Gunawan, M.HI")</f>
        <v>0</v>
      </c>
      <c r="F13" s="50">
        <f>COUNTIFS(Ujian!$E$4:$E$1048576,"Pembimbing",Ujian!$F$4:$F$1048576,"ES",Ujian!H4:H1048576,"Dr. Edi Gunawan, M.HI")</f>
        <v>3</v>
      </c>
      <c r="G13" s="50">
        <f>COUNTIFS(Ujian!$E$4:$E$1048576,"Pembimbing",Ujian!$F$4:$F$1048576,"ES",Ujian!I4:I1048576,"Dr. Edi Gunawan, M.HI")</f>
        <v>1</v>
      </c>
      <c r="H13" s="50">
        <f>COUNTIFS(Ujian!$E$4:$E$1048576,"Pembimbing",Ujian!$F$4:$F$1048576,"AS",Ujian!H4:H1048576,"Dr. Edi Gunawan, M.HI")</f>
        <v>1</v>
      </c>
      <c r="I13" s="50">
        <f>COUNTIFS(Ujian!$E$4:$E$1048576,"Pembimbing",Ujian!$F$4:$F$1048576,"AS",Ujian!I4:I1048576,"Dr. Edi Gunawan, M.HI")</f>
        <v>5</v>
      </c>
      <c r="J13" s="50">
        <f t="shared" si="1"/>
        <v>4</v>
      </c>
      <c r="M13" s="50">
        <f t="shared" si="2"/>
        <v>6</v>
      </c>
    </row>
    <row r="14">
      <c r="A14" s="4" t="s">
        <v>85</v>
      </c>
      <c r="B14" s="50">
        <f>COUNTIFS(Ujian!$E$4:$E$1048576,"Pembimbing",Ujian!$F$4:$F$1048576,"PAI",Ujian!H4:H1048576,"Dr. Adri Lundeto, M.Pd.I")</f>
        <v>2</v>
      </c>
      <c r="C14" s="50">
        <f>COUNTIFS(Ujian!$E$4:$E$1048576,"Pembimbing",Ujian!$F$4:$F$1048576,"PAI",Ujian!I4:I1048576,"Dr. Adri Lundeto, M.Pd.I")</f>
        <v>7</v>
      </c>
      <c r="D14" s="50">
        <f>COUNTIFS(Ujian!$E$4:$E$1048576,"Pembimbing",Ujian!$F$4:$F$1048576,"MPI",Ujian!H4:H1048576,"Dr. Adri Lundeto, M.Pd.I")</f>
        <v>0</v>
      </c>
      <c r="E14" s="50">
        <f>COUNTIFS(Ujian!$E$4:$E$1048576,"Pembimbing",Ujian!$F$4:$F$1048576,"MPI",Ujian!I4:I1048576,"Dr. Adri Lundeto, M.Pd.I")</f>
        <v>2</v>
      </c>
      <c r="F14" s="50">
        <f>COUNTIFS(Ujian!$E$4:$E$1048576,"Pembimbing",Ujian!$F$4:$F$1048576,"ES",Ujian!H4:H1048576,"Dr. Adri Lundeto, M.Pd.I")</f>
        <v>0</v>
      </c>
      <c r="G14" s="50">
        <f>COUNTIFS(Ujian!$E$4:$E$1048576,"Pembimbing",Ujian!$F$4:$F$1048576,"ES",Ujian!I4:I1048576,"Dr. Adri Lundeto, M.Pd.I")</f>
        <v>0</v>
      </c>
      <c r="H14" s="50">
        <f>COUNTIFS(Ujian!$E$4:$E$1048576,"Pembimbing",Ujian!$F$4:$F$1048576,"AS",Ujian!H4:H1048576,"Dr. Adri Lundeto, M.Pd.I")</f>
        <v>0</v>
      </c>
      <c r="I14" s="50">
        <f>COUNTIFS(Ujian!$E$4:$E$1048576,"Pembimbing",Ujian!$F$4:$F$1048576,"AS",Ujian!I4:I1048576,"Dr. Adri Lundeto, M.Pd.I")</f>
        <v>0</v>
      </c>
      <c r="J14" s="50">
        <f t="shared" si="1"/>
        <v>2</v>
      </c>
      <c r="M14" s="50">
        <f t="shared" si="2"/>
        <v>9</v>
      </c>
    </row>
    <row r="15">
      <c r="A15" s="4" t="s">
        <v>18</v>
      </c>
      <c r="B15" s="50">
        <f>COUNTIFS(Ujian!$E$4:$E$1048576,"Pembimbing",Ujian!$F$4:$F$1048576,"PAI",Ujian!H4:H1048576,"Dr. Feiby Ismail, M.Pd")</f>
        <v>0</v>
      </c>
      <c r="C15" s="50">
        <f>COUNTIFS(Ujian!$E$4:$E$1048576,"Pembimbing",Ujian!$F$4:$F$1048576,"PAI",Ujian!I4:I1048576,"Dr. Feiby Ismail, M.Pd")</f>
        <v>0</v>
      </c>
      <c r="D15" s="50">
        <f>COUNTIFS(Ujian!$E$4:$E$1048576,"Pembimbing",Ujian!$F$4:$F$1048576,"MPI",Ujian!H4:H1048576,"Dr. Feiby Ismail, M.Pd")</f>
        <v>3</v>
      </c>
      <c r="E15" s="50">
        <f>COUNTIFS(Ujian!$E$4:$E$1048576,"Pembimbing",Ujian!$F$4:$F$1048576,"MPI",Ujian!I4:I1048576,"Dr. Feiby Ismail, M.Pd")</f>
        <v>5</v>
      </c>
      <c r="F15" s="50">
        <f>COUNTIFS(Ujian!$E$4:$E$1048576,"Pembimbing",Ujian!$F$4:$F$1048576,"ES",Ujian!H4:H1048576,"Dr. Feiby Ismail, M.Pd")</f>
        <v>0</v>
      </c>
      <c r="G15" s="50">
        <f>COUNTIFS(Ujian!$E$4:$E$1048576,"Pembimbing",Ujian!$F$4:$F$1048576,"ES",Ujian!I4:I1048576,"Dr. Feiby Ismail, M.Pd")</f>
        <v>0</v>
      </c>
      <c r="H15" s="50">
        <f>COUNTIFS(Ujian!$E$4:$E$1048576,"Pembimbing",Ujian!$F$4:$F$1048576,"AS",Ujian!H4:H1048576,"Dr. Feiby Ismail, M.Pd")</f>
        <v>0</v>
      </c>
      <c r="I15" s="50">
        <f>COUNTIFS(Ujian!$E$4:$E$1048576,"Pembimbing",Ujian!$F$4:$F$1048576,"AS",Ujian!I4:I1048576,"Dr. Feiby Ismail, M.Pd")</f>
        <v>0</v>
      </c>
      <c r="J15" s="50">
        <f t="shared" si="1"/>
        <v>3</v>
      </c>
      <c r="M15" s="50">
        <f t="shared" si="2"/>
        <v>5</v>
      </c>
    </row>
    <row r="16">
      <c r="A16" s="4" t="s">
        <v>38</v>
      </c>
      <c r="B16" s="50">
        <f>COUNTIFS(Ujian!$E$4:$E$1048576,"Pembimbing",Ujian!$F$4:$F$1048576,"PAI",Ujian!H4:H1048576,"Dr. Hasyim Lahilote, M.H")</f>
        <v>0</v>
      </c>
      <c r="C16" s="50">
        <f>COUNTIFS(Ujian!$E$4:$E$1048576,"Pembimbing",Ujian!$F$4:$F$1048576,"PAI",Ujian!I4:I1048576,"Dr. Hasyim Lahilote, M.H")</f>
        <v>0</v>
      </c>
      <c r="D16" s="50">
        <f>COUNTIFS(Ujian!$E$4:$E$1048576,"Pembimbing",Ujian!$F$4:$F$1048576,"MPI",Ujian!H4:H1048576,"Dr. Hasyim Lahilote, M.H")</f>
        <v>0</v>
      </c>
      <c r="E16" s="50">
        <f>COUNTIFS(Ujian!$E$4:$E$1048576,"Pembimbing",Ujian!$F$4:$F$1048576,"MPI",Ujian!I4:I1048576,"Dr. Hasyim Lahilote, M.H")</f>
        <v>0</v>
      </c>
      <c r="F16" s="50">
        <f>COUNTIFS(Ujian!$E$4:$E$1048576,"Pembimbing",Ujian!$F$4:$F$1048576,"ES",Ujian!H4:H1048576,"Dr. Hasyim Lahilote, M.H")</f>
        <v>0</v>
      </c>
      <c r="G16" s="50">
        <f>COUNTIFS(Ujian!$E$4:$E$1048576,"Pembimbing",Ujian!$F$4:$F$1048576,"ES",Ujian!I4:I1048576,"Dr. Hasyim Lahilote, M.H")</f>
        <v>1</v>
      </c>
      <c r="H16" s="50">
        <f>COUNTIFS(Ujian!$E$4:$E$1048576,"Pembimbing",Ujian!$F$4:$F$1048576,"AS",Ujian!H4:H1048576,"Dr. Hasyim Lahilote, M.H")</f>
        <v>4</v>
      </c>
      <c r="I16" s="50">
        <f>COUNTIFS(Ujian!$E$4:$E$1048576,"Pembimbing",Ujian!$F$4:$F$1048576,"AS",Ujian!I4:I1048576,"Dr. Hasyim Lahilote, M.H")</f>
        <v>8</v>
      </c>
      <c r="J16" s="50">
        <f t="shared" si="1"/>
        <v>4</v>
      </c>
      <c r="M16" s="50">
        <f t="shared" si="2"/>
        <v>9</v>
      </c>
    </row>
    <row r="17">
      <c r="A17" s="4" t="s">
        <v>44</v>
      </c>
      <c r="B17" s="50">
        <f>COUNTIFS(Ujian!$E$4:$E$1048576,"Pembimbing",Ujian!$F$4:$F$1048576,"PAI",Ujian!H4:H1048576,"Dr. Nenden Herawaty, M.H")</f>
        <v>0</v>
      </c>
      <c r="C17" s="50">
        <f>COUNTIFS(Ujian!$E$4:$E$1048576,"Pembimbing",Ujian!$F$4:$F$1048576,"PAI",Ujian!I4:I1048576,"Dr. Nenden Herawaty, M.H")</f>
        <v>0</v>
      </c>
      <c r="D17" s="50">
        <f>COUNTIFS(Ujian!$E$4:$E$1048576,"Pembimbing",Ujian!$F$4:$F$1048576,"MPI",Ujian!H4:H1048576,"Dr. Nenden Herawaty, M.H")</f>
        <v>0</v>
      </c>
      <c r="E17" s="50">
        <f>COUNTIFS(Ujian!$E$4:$E$1048576,"Pembimbing",Ujian!$F$4:$F$1048576,"MPI",Ujian!I4:I1048576,"Dr. Nenden Herawaty, M.H")</f>
        <v>0</v>
      </c>
      <c r="F17" s="50">
        <f>COUNTIFS(Ujian!$E$4:$E$1048576,"Pembimbing",Ujian!$F$4:$F$1048576,"ES",Ujian!H4:H1048576,"Dr. Nenden Herawaty, M.H")</f>
        <v>0</v>
      </c>
      <c r="G17" s="50">
        <f>COUNTIFS(Ujian!$E$4:$E$1048576,"Pembimbing",Ujian!$F$4:$F$1048576,"ES",Ujian!I4:I1048576,"Dr. Nenden Herawaty, M.H")</f>
        <v>1</v>
      </c>
      <c r="H17" s="50">
        <f>COUNTIFS(Ujian!$E$4:$E$1048576,"Pembimbing",Ujian!$F$4:$F$1048576,"AS",Ujian!H4:H1048576,"Dr. Nenden Herawaty, M.H")</f>
        <v>0</v>
      </c>
      <c r="I17" s="50">
        <f>COUNTIFS(Ujian!$E$4:$E$1048576,"Pembimbing",Ujian!$F$4:$F$1048576,"AS",Ujian!I4:I1048576,"Dr. Nenden Herawaty, M.H")</f>
        <v>6</v>
      </c>
      <c r="J17" s="50">
        <f t="shared" si="1"/>
        <v>0</v>
      </c>
      <c r="M17" s="50">
        <f t="shared" si="2"/>
        <v>7</v>
      </c>
    </row>
    <row r="18">
      <c r="A18" s="4" t="s">
        <v>29</v>
      </c>
      <c r="B18" s="50">
        <f>COUNTIFS(Ujian!$E$4:$E$1048576,"Pembimbing",Ujian!$F$4:$F$1048576,"PAI",Ujian!H4:H1048576,"Delmus Puneri Salim, M.A., M.Res., Ph.D")</f>
        <v>4</v>
      </c>
      <c r="C18" s="50">
        <f>COUNTIFS(Ujian!$E$4:$E$1048576,"Pembimbing",Ujian!$F$4:$F$1048576,"PAI",Ujian!I4:I1048576,"Delmus Puneri Salim, M.A., M.Res., Ph.D")</f>
        <v>0</v>
      </c>
      <c r="D18" s="50">
        <f>COUNTIFS(Ujian!$E$4:$E$1048576,"Pembimbing",Ujian!$F$4:$F$1048576,"MPI",Ujian!H4:H1048576,"Delmus Puneri Salim, M.A., M.Res., Ph.D")</f>
        <v>5</v>
      </c>
      <c r="E18" s="50">
        <f>COUNTIFS(Ujian!$E$4:$E$1048576,"Pembimbing",Ujian!$F$4:$F$1048576,"MPI",Ujian!I4:I1048576,"Delmus Puneri Salim, M.A., M.Res., Ph.D")</f>
        <v>0</v>
      </c>
      <c r="F18" s="50">
        <f>COUNTIFS(Ujian!$E$4:$E$1048576,"Pembimbing",Ujian!$F$4:$F$1048576,"ES",Ujian!H4:H1048576,"Delmus Puneri Salim, M.A., M.Res., Ph.D")</f>
        <v>1</v>
      </c>
      <c r="G18" s="50">
        <f>COUNTIFS(Ujian!$E$4:$E$1048576,"Pembimbing",Ujian!$F$4:$F$1048576,"ES",Ujian!I4:I1048576,"Delmus Puneri Salim, M.A., M.Res., Ph.D")</f>
        <v>0</v>
      </c>
      <c r="H18" s="50">
        <f>COUNTIFS(Ujian!$E$4:$E$1048576,"Pembimbing",Ujian!$F$4:$F$1048576,"AS",Ujian!H4:H1048576,"Delmus Puneri Salim, M.A., M.Res., Ph.D")</f>
        <v>3</v>
      </c>
      <c r="I18" s="50">
        <f>COUNTIFS(Ujian!$E$4:$E$1048576,"Pembimbing",Ujian!$F$4:$F$1048576,"AS",Ujian!I4:I1048576,"Delmus Puneri Salim, M.A., M.Res., Ph.D")</f>
        <v>0</v>
      </c>
      <c r="J18" s="50">
        <f t="shared" si="1"/>
        <v>13</v>
      </c>
      <c r="M18" s="50">
        <f t="shared" si="2"/>
        <v>0</v>
      </c>
    </row>
    <row r="19">
      <c r="A19" s="4" t="s">
        <v>31</v>
      </c>
      <c r="B19" s="50">
        <f>COUNTIFS(Ujian!$E$4:$E$1048576,"Pembimbing",Ujian!$F$4:$F$1048576,"PAI",Ujian!H4:H1048576,"Dr. Rosdalina, M.Hum")</f>
        <v>0</v>
      </c>
      <c r="C19" s="50">
        <f>COUNTIFS(Ujian!$E$4:$E$1048576,"Pembimbing",Ujian!$F$4:$F$1048576,"PAI",Ujian!I4:I1048576,"Dr. Rosdalina, M.Hum")</f>
        <v>0</v>
      </c>
      <c r="D19" s="50">
        <f>COUNTIFS(Ujian!$E$4:$E$1048576,"Pembimbing",Ujian!$F$4:$F$1048576,"MPI",Ujian!H4:H1048576,"Dr. Rosdalina, M.Hum")</f>
        <v>0</v>
      </c>
      <c r="E19" s="50">
        <f>COUNTIFS(Ujian!$E$4:$E$1048576,"Pembimbing",Ujian!$F$4:$F$1048576,"MPI",Ujian!I4:I1048576,"Dr. Rosdalina, M.Hum")</f>
        <v>0</v>
      </c>
      <c r="F19" s="50">
        <f>COUNTIFS(Ujian!$E$4:$E$1048576,"Pembimbing",Ujian!$F$4:$F$1048576,"ES",Ujian!H4:H1048576,"Dr. Rosdalina, M.Hum")</f>
        <v>2</v>
      </c>
      <c r="G19" s="50">
        <f>COUNTIFS(Ujian!$E$4:$E$1048576,"Pembimbing",Ujian!$F$4:$F$1048576,"ES",Ujian!I4:I1048576,"Dr. Rosdalina, M.Hum")</f>
        <v>3</v>
      </c>
      <c r="H19" s="50">
        <f>COUNTIFS(Ujian!$E$4:$E$1048576,"Pembimbing",Ujian!$F$4:$F$1048576,"AS",Ujian!H4:H1048576,"Dr. Rosdalina, M.Hum")</f>
        <v>0</v>
      </c>
      <c r="I19" s="50">
        <f>COUNTIFS(Ujian!$E$4:$E$1048576,"Pembimbing",Ujian!$F$4:$F$1048576,"AS",Ujian!I4:I1048576,"Dr. Rosdalina, M.Hum")</f>
        <v>2</v>
      </c>
      <c r="J19" s="50">
        <f t="shared" si="1"/>
        <v>2</v>
      </c>
      <c r="M19" s="50">
        <f t="shared" si="2"/>
        <v>5</v>
      </c>
    </row>
    <row r="20">
      <c r="A20" s="4" t="s">
        <v>83</v>
      </c>
      <c r="B20" s="50">
        <f>COUNTIFS(Ujian!$E$4:$E$1048576,"Pembimbing",Ujian!$F$4:$F$1048576,"PAI",Ujian!H4:H1048576,"Dr. Munir Tubagus, M.Cs")</f>
        <v>0</v>
      </c>
      <c r="C20" s="50">
        <f>COUNTIFS(Ujian!$E$4:$E$1048576,"Pembimbing",Ujian!$F$4:$F$1048576,"PAI",Ujian!I4:I1048576,"Dr. Munir Tubagus, M.Cs")</f>
        <v>0</v>
      </c>
      <c r="D20" s="50">
        <f>COUNTIFS(Ujian!$E$4:$E$1048576,"Pembimbing",Ujian!$F$4:$F$1048576,"MPI",Ujian!H4:H1048576,"Dr. Munir Tubagus, M.Cs")</f>
        <v>0</v>
      </c>
      <c r="E20" s="50">
        <f>COUNTIFS(Ujian!$E$4:$E$1048576,"Pembimbing",Ujian!$F$4:$F$1048576,"MPI",Ujian!I4:I1048576,"Dr. Munir Tubagus, M.Cs")</f>
        <v>2</v>
      </c>
      <c r="F20" s="50">
        <f>COUNTIFS(Ujian!$E$4:$E$1048576,"Pembimbing",Ujian!$F$4:$F$1048576,"ES",Ujian!H4:H1048576,"Dr. Munir Tubagus, M.Cs")</f>
        <v>0</v>
      </c>
      <c r="G20" s="50">
        <f>COUNTIFS(Ujian!$E$4:$E$1048576,"Pembimbing",Ujian!$F$4:$F$1048576,"ES",Ujian!I4:I1048576,"Dr. Munir Tubagus, M.Cs")</f>
        <v>0</v>
      </c>
      <c r="H20" s="50">
        <f>COUNTIFS(Ujian!$E$4:$E$1048576,"Pembimbing",Ujian!$F$4:$F$1048576,"AS",Ujian!H4:H1048576,"Dr. Munir Tubagus, M.Cs")</f>
        <v>0</v>
      </c>
      <c r="I20" s="50">
        <f>COUNTIFS(Ujian!$E$4:$E$1048576,"Pembimbing",Ujian!$F$4:$F$1048576,"AS",Ujian!I4:I1048576,"Dr. Munir Tubagus, M.Cs")</f>
        <v>0</v>
      </c>
      <c r="J20" s="50">
        <f t="shared" si="1"/>
        <v>0</v>
      </c>
      <c r="M20" s="50">
        <f t="shared" si="2"/>
        <v>2</v>
      </c>
    </row>
    <row r="21" ht="15.75" customHeight="1">
      <c r="A21" s="4" t="s">
        <v>101</v>
      </c>
      <c r="B21" s="50">
        <f>COUNTIFS(Ujian!$E$4:$E$1048576,"Pembimbing",Ujian!$F$4:$F$1048576,"PAI",Ujian!H4:H1048576,"Dr. Muliadi Nur, M.H")</f>
        <v>0</v>
      </c>
      <c r="C21" s="50">
        <f>COUNTIFS(Ujian!$E$4:$E$1048576,"Pembimbing",Ujian!$F$4:$F$1048576,"PAI",Ujian!I4:I1048576,"Dr. Muliadi Nur, M.H")</f>
        <v>0</v>
      </c>
      <c r="D21" s="50">
        <f>COUNTIFS(Ujian!$E$4:$E$1048576,"Pembimbing",Ujian!$F$4:$F$1048576,"MPI",Ujian!H4:H1048576,"Dr. Muliadi Nur, M.H")</f>
        <v>0</v>
      </c>
      <c r="E21" s="50">
        <f>COUNTIFS(Ujian!$E$4:$E$1048576,"Pembimbing",Ujian!$F$4:$F$1048576,"MPI",Ujian!I4:I1048576,"Dr. Muliadi Nur, M.H")</f>
        <v>0</v>
      </c>
      <c r="F21" s="50">
        <f>COUNTIFS(Ujian!$E$4:$E$1048576,"Pembimbing",Ujian!$F$4:$F$1048576,"ES",Ujian!H4:H1048576,"Dr. Muliadi Nur, M.H")</f>
        <v>0</v>
      </c>
      <c r="G21" s="50">
        <f>COUNTIFS(Ujian!$E$4:$E$1048576,"Pembimbing",Ujian!$F$4:$F$1048576,"ES",Ujian!I4:I1048576,"Dr. Muliadi Nur, M.H")</f>
        <v>0</v>
      </c>
      <c r="H21" s="50">
        <f>COUNTIFS(Ujian!$E$4:$E$1048576,"Pembimbing",Ujian!$F$4:$F$1048576,"AS",Ujian!H4:H1048576,"Dr. Muliadi Nur, M.H")</f>
        <v>0</v>
      </c>
      <c r="I21" s="50">
        <f>COUNTIFS(Ujian!$E$4:$E$1048576,"Pembimbing",Ujian!$F$4:$F$1048576,"AS",Ujian!I4:I1048576,"Dr. Muliadi Nur, M.H")</f>
        <v>8</v>
      </c>
      <c r="J21" s="50">
        <f t="shared" si="1"/>
        <v>0</v>
      </c>
      <c r="M21" s="50">
        <f t="shared" si="2"/>
        <v>8</v>
      </c>
    </row>
    <row r="22" ht="15.75" customHeight="1">
      <c r="A22" s="4" t="s">
        <v>192</v>
      </c>
      <c r="B22" s="50">
        <f>COUNTIFS(Ujian!$E$4:$E$1048576,"Pembimbing",Ujian!$F$4:$F$1048576,"PAI",Ujian!H4:H1048576,"Sulaiman Mappiasse, Lc., M.Educ., Ph.D")</f>
        <v>2</v>
      </c>
      <c r="C22" s="50">
        <f>COUNTIFS(Ujian!$E$4:$E$1048576,"Pembimbing",Ujian!$F$4:$F$1048576,"PAI",Ujian!I4:I1048576,"Sulaiman Mappiasse, Lc., M.Educ., Ph.D")</f>
        <v>1</v>
      </c>
      <c r="D22" s="50">
        <f>COUNTIFS(Ujian!$E$4:$E$1048576,"Pembimbing",Ujian!$F$4:$F$1048576,"MPI",Ujian!H4:H1048576,"Sulaiman Mappiasse, Lc., M.Educ., Ph.D")</f>
        <v>0</v>
      </c>
      <c r="E22" s="50">
        <f>COUNTIFS(Ujian!$E$4:$E$1048576,"Pembimbing",Ujian!$F$4:$F$1048576,"MPI",Ujian!I4:I1048576,"Sulaiman Mappiasse, Lc., M.Educ., Ph.D")</f>
        <v>0</v>
      </c>
      <c r="F22" s="50">
        <f>COUNTIFS(Ujian!$E$4:$E$1048576,"Pembimbing",Ujian!$F$4:$F$1048576,"ES",Ujian!H4:H1048576,"Sulaiman Mappiasse, Lc., M.Educ., Ph.D")</f>
        <v>0</v>
      </c>
      <c r="G22" s="50">
        <f>COUNTIFS(Ujian!$E$4:$E$1048576,"Pembimbing",Ujian!$F$4:$F$1048576,"ES",Ujian!I4:I1048576,"Sulaiman Mappiasse, Lc., M.Educ., Ph.D")</f>
        <v>0</v>
      </c>
      <c r="H22" s="50">
        <f>COUNTIFS(Ujian!$E$4:$E$1048576,"Pembimbing",Ujian!$F$4:$F$1048576,"AS",Ujian!H4:H1048576,"Sulaiman Mappiasse, Lc., M.Educ., Ph.D")</f>
        <v>0</v>
      </c>
      <c r="I22" s="50">
        <f>COUNTIFS(Ujian!$E$4:$E$1048576,"Pembimbing",Ujian!$F$4:$F$1048576,"AS",Ujian!I4:I1048576,"Sulaiman Mappiasse, Lc., M.Educ., Ph.D")</f>
        <v>0</v>
      </c>
      <c r="J22" s="50">
        <f t="shared" si="1"/>
        <v>2</v>
      </c>
      <c r="M22" s="50">
        <f t="shared" si="2"/>
        <v>1</v>
      </c>
    </row>
    <row r="23" ht="15.75" customHeight="1">
      <c r="A23" s="4" t="s">
        <v>27</v>
      </c>
      <c r="B23" s="50">
        <f>COUNTIFS(Ujian!$E$4:$E$1048576,"Pembimbing",Ujian!$F$4:$F$1048576,"PAI",Ujian!H4:H1048576,"Dr. Muhammad Imran, M.Th.I")</f>
        <v>0</v>
      </c>
      <c r="C23" s="50">
        <f>COUNTIFS(Ujian!$E$4:$E$1048576,"Pembimbing",Ujian!$F$4:$F$1048576,"PAI",Ujian!I4:I1048576,"Dr. Muhammad Imran, M.Th.I")</f>
        <v>1</v>
      </c>
      <c r="D23" s="50">
        <f>COUNTIFS(Ujian!$E$4:$E$1048576,"Pembimbing",Ujian!$F$4:$F$1048576,"MPI",Ujian!H4:H1048576,"Dr. Muhammad Imran, M.Th.I")</f>
        <v>0</v>
      </c>
      <c r="E23" s="50">
        <f>COUNTIFS(Ujian!$E$4:$E$1048576,"Pembimbing",Ujian!$F$4:$F$1048576,"MPI",Ujian!I4:I1048576,"Dr. Muhammad Imran, M.Th.I")</f>
        <v>0</v>
      </c>
      <c r="F23" s="50">
        <f>COUNTIFS(Ujian!$E$4:$E$1048576,"Pembimbing",Ujian!$F$4:$F$1048576,"ES",Ujian!H4:H1048576,"Dr. Muhammad Imran, M.Th.I")</f>
        <v>0</v>
      </c>
      <c r="G23" s="50">
        <f>COUNTIFS(Ujian!$E$4:$E$1048576,"Pembimbing",Ujian!$F$4:$F$1048576,"ES",Ujian!I4:I1048576,"Dr. Muhammad Imran, M.Th.I")</f>
        <v>0</v>
      </c>
      <c r="H23" s="50">
        <f>COUNTIFS(Ujian!$E$4:$E$1048576,"Pembimbing",Ujian!$F$4:$F$1048576,"AS",Ujian!H4:H1048576,"Dr. Muhammad Imran, M.Th.I")</f>
        <v>0</v>
      </c>
      <c r="I23" s="50">
        <f>COUNTIFS(Ujian!$E$4:$E$1048576,"Pembimbing",Ujian!$F$4:$F$1048576,"AS",Ujian!I4:I1048576,"Dr. Muhammad Imran, M.Th.I")</f>
        <v>6</v>
      </c>
      <c r="J23" s="50">
        <f t="shared" si="1"/>
        <v>0</v>
      </c>
      <c r="M23" s="50">
        <f t="shared" si="2"/>
        <v>7</v>
      </c>
    </row>
    <row r="24" ht="15.75" customHeight="1">
      <c r="A24" s="4" t="s">
        <v>90</v>
      </c>
      <c r="B24" s="50">
        <f>COUNTIFS(Ujian!$E$4:$E$1048576,"Pembimbing",Ujian!$F$4:$F$1048576,"PAI",Ujian!H4:H1048576,"Dr. Salma, M.HI")</f>
        <v>0</v>
      </c>
      <c r="C24" s="50">
        <f>COUNTIFS(Ujian!$E$4:$E$1048576,"Pembimbing",Ujian!$F$4:$F$1048576,"PAI",Ujian!I4:I1048576,"Dr. Salma, M.HI")</f>
        <v>0</v>
      </c>
      <c r="D24" s="50">
        <f>COUNTIFS(Ujian!$E$4:$E$1048576,"Pembimbing",Ujian!$F$4:$F$1048576,"MPI",Ujian!H4:H1048576,"Dr. Salma, M.HI")</f>
        <v>0</v>
      </c>
      <c r="E24" s="50">
        <f>COUNTIFS(Ujian!$E$4:$E$1048576,"Pembimbing",Ujian!$F$4:$F$1048576,"MPI",Ujian!I4:I1048576,"Dr. Salma, M.HI")</f>
        <v>0</v>
      </c>
      <c r="F24" s="50">
        <f>COUNTIFS(Ujian!$E$4:$E$1048576,"Pembimbing",Ujian!$F$4:$F$1048576,"ES",Ujian!H4:H1048576,"Dr. Salma, M.HI")</f>
        <v>0</v>
      </c>
      <c r="G24" s="50">
        <f>COUNTIFS(Ujian!$E$4:$E$1048576,"Pembimbing",Ujian!$F$4:$F$1048576,"ES",Ujian!I4:I1048576,"Dr. Salma, M.HI")</f>
        <v>0</v>
      </c>
      <c r="H24" s="50">
        <f>COUNTIFS(Ujian!$E$4:$E$1048576,"Pembimbing",Ujian!$F$4:$F$1048576,"AS",Ujian!H4:H1048576,"Dr. Salma, M.HI")</f>
        <v>4</v>
      </c>
      <c r="I24" s="50">
        <f>COUNTIFS(Ujian!$E$4:$E$1048576,"Pembimbing",Ujian!$F$4:$F$1048576,"AS",Ujian!I4:I1048576,"Dr. Salma, M.HI")</f>
        <v>1</v>
      </c>
      <c r="J24" s="50">
        <f t="shared" si="1"/>
        <v>4</v>
      </c>
      <c r="M24" s="50">
        <f t="shared" si="2"/>
        <v>1</v>
      </c>
    </row>
    <row r="25" ht="15.75" customHeight="1">
      <c r="A25" s="4" t="s">
        <v>25</v>
      </c>
      <c r="B25" s="50">
        <f>COUNTIFS(Ujian!$E$4:$E$1048576,"Pembimbing",Ujian!$F$4:$F$1048576,"PAI",Ujian!H4:H1048576,"Dr. Suprijati Sarib, M.Si")</f>
        <v>0</v>
      </c>
      <c r="C25" s="50">
        <f>COUNTIFS(Ujian!$E$4:$E$1048576,"Pembimbing",Ujian!$F$4:$F$1048576,"PAI",Ujian!I4:I1048576,"Dr. Suprijati Sarib, M.Si")</f>
        <v>0</v>
      </c>
      <c r="D25" s="50">
        <f>COUNTIFS(Ujian!$E$4:$E$1048576,"Pembimbing",Ujian!$F$4:$F$1048576,"MPI",Ujian!H4:H1048576,"Dr. Suprijati Sarib, M.Si")</f>
        <v>0</v>
      </c>
      <c r="E25" s="50">
        <f>COUNTIFS(Ujian!$E$4:$E$1048576,"Pembimbing",Ujian!$F$4:$F$1048576,"MPI",Ujian!I4:I1048576,"Dr. Suprijati Sarib, M.Si")</f>
        <v>0</v>
      </c>
      <c r="F25" s="50">
        <f>COUNTIFS(Ujian!$E$4:$E$1048576,"Pembimbing",Ujian!$F$4:$F$1048576,"ES",Ujian!H4:H1048576,"Dr. Suprijati Sarib, M.Si")</f>
        <v>2</v>
      </c>
      <c r="G25" s="50">
        <f>COUNTIFS(Ujian!$E$4:$E$1048576,"Pembimbing",Ujian!$F$4:$F$1048576,"ES",Ujian!I4:I1048576,"Dr. Suprijati Sarib, M.Si")</f>
        <v>3</v>
      </c>
      <c r="H25" s="50">
        <f>COUNTIFS(Ujian!$E$4:$E$1048576,"Pembimbing",Ujian!$F$4:$F$1048576,"AS",Ujian!H4:H1048576,"Dr. Suprijati Sarib, M.Si")</f>
        <v>4</v>
      </c>
      <c r="I25" s="50">
        <f>COUNTIFS(Ujian!$E$4:$E$1048576,"Pembimbing",Ujian!$F$4:$F$1048576,"AS",Ujian!I4:I1048576,"Dr. Suprijati Sarib, M.Si")</f>
        <v>3</v>
      </c>
      <c r="J25" s="50">
        <f t="shared" si="1"/>
        <v>6</v>
      </c>
      <c r="M25" s="50">
        <f t="shared" si="2"/>
        <v>6</v>
      </c>
    </row>
    <row r="26" ht="15.75" customHeight="1">
      <c r="A26" s="4" t="s">
        <v>93</v>
      </c>
      <c r="B26" s="50">
        <f>COUNTIFS(Ujian!$E$4:$E$1048576,"Pembimbing",Ujian!$F$4:$F$1048576,"PAI",Ujian!H4:H1048576,"Dr. Ishak Talibo, M.Pd.I")</f>
        <v>1</v>
      </c>
      <c r="C26" s="50">
        <f>COUNTIFS(Ujian!$E$4:$E$1048576,"Pembimbing",Ujian!$F$4:$F$1048576,"PAI",Ujian!I4:I1048576,"Dr. Ishak Talibo, M.Pd.I")</f>
        <v>7</v>
      </c>
      <c r="D26" s="50">
        <f>COUNTIFS(Ujian!$E$4:$E$1048576,"Pembimbing",Ujian!$F$4:$F$1048576,"MPI",Ujian!H4:H1048576,"Dr. Ishak Talibo, M.Pd.I")</f>
        <v>0</v>
      </c>
      <c r="E26" s="50">
        <f>COUNTIFS(Ujian!$E$4:$E$1048576,"Pembimbing",Ujian!$F$4:$F$1048576,"MPI",Ujian!I4:I1048576,"Dr. Ishak Talibo, M.Pd.I")</f>
        <v>1</v>
      </c>
      <c r="F26" s="50">
        <f>COUNTIFS(Ujian!$E$4:$E$1048576,"Pembimbing",Ujian!$F$4:$F$1048576,"ES",Ujian!H4:H1048576,"Dr. Ishak Talibo, M.Pd.I")</f>
        <v>0</v>
      </c>
      <c r="G26" s="50">
        <f>COUNTIFS(Ujian!$E$4:$E$1048576,"Pembimbing",Ujian!$F$4:$F$1048576,"ES",Ujian!I4:I1048576,"Dr. Ishak Talibo, M.Pd.I")</f>
        <v>0</v>
      </c>
      <c r="H26" s="50">
        <f>COUNTIFS(Ujian!$E$4:$E$1048576,"Pembimbing",Ujian!$F$4:$F$1048576,"AS",Ujian!H4:H1048576,"Dr. Ishak Talibo, M.Pd.I")</f>
        <v>0</v>
      </c>
      <c r="I26" s="50">
        <f>COUNTIFS(Ujian!$E$4:$E$1048576,"Pembimbing",Ujian!$F$4:$F$1048576,"AS",Ujian!I4:I1048576,"Dr. Ishak Talibo, M.Pd.I")</f>
        <v>0</v>
      </c>
      <c r="J26" s="50">
        <f t="shared" si="1"/>
        <v>1</v>
      </c>
      <c r="M26" s="50">
        <f t="shared" si="2"/>
        <v>8</v>
      </c>
    </row>
    <row r="27" ht="15.75" customHeight="1">
      <c r="A27" s="4" t="s">
        <v>54</v>
      </c>
      <c r="B27" s="50">
        <f>COUNTIFS(Ujian!$E$4:$E$1048576,"Pembimbing",Ujian!$F$4:$F$1048576,"PAI",Ujian!H4:H1048576,"Dr. Mustafa, M.Pd.I")</f>
        <v>0</v>
      </c>
      <c r="C27" s="50">
        <f>COUNTIFS(Ujian!$E$4:$E$1048576,"Pembimbing",Ujian!$F$4:$F$1048576,"PAI",Ujian!I4:I1048576,"Dr. Mustafa, M.Pd.I")</f>
        <v>4</v>
      </c>
      <c r="D27" s="50">
        <f>COUNTIFS(Ujian!$E$4:$E$1048576,"Pembimbing",Ujian!$F$4:$F$1048576,"MPI",Ujian!H4:H1048576,"Dr. Mustafa, M.Pd.I")</f>
        <v>0</v>
      </c>
      <c r="E27" s="50">
        <f>COUNTIFS(Ujian!$E$4:$E$1048576,"Pembimbing",Ujian!$F$4:$F$1048576,"MPI",Ujian!I4:I1048576,"Dr. Mustafa, M.Pd.I")</f>
        <v>0</v>
      </c>
      <c r="F27" s="50">
        <f>COUNTIFS(Ujian!$E$4:$E$1048576,"Pembimbing",Ujian!$F$4:$F$1048576,"ES",Ujian!H4:H1048576,"Dr. Mustafa, M.Pd.I")</f>
        <v>0</v>
      </c>
      <c r="G27" s="50">
        <f>COUNTIFS(Ujian!$E$4:$E$1048576,"Pembimbing",Ujian!$F$4:$F$1048576,"ES",Ujian!I4:I1048576,"Dr. Mustafa, M.Pd.I")</f>
        <v>0</v>
      </c>
      <c r="H27" s="50">
        <f>COUNTIFS(Ujian!$E$4:$E$1048576,"Pembimbing",Ujian!$F$4:$F$1048576,"AS",Ujian!H4:H1048576,"Dr. Mustafa, M.Pd.I")</f>
        <v>0</v>
      </c>
      <c r="I27" s="50">
        <f>COUNTIFS(Ujian!$E$4:$E$1048576,"Pembimbing",Ujian!$F$4:$F$1048576,"AS",Ujian!I4:I1048576,"Dr. Mustafa, M.Pd.I")</f>
        <v>0</v>
      </c>
      <c r="J27" s="50">
        <f t="shared" si="1"/>
        <v>0</v>
      </c>
      <c r="M27" s="50">
        <f t="shared" si="2"/>
        <v>4</v>
      </c>
    </row>
    <row r="28" ht="15.75" customHeight="1">
      <c r="A28" s="4" t="s">
        <v>88</v>
      </c>
      <c r="B28" s="50">
        <f>COUNTIFS(Ujian!$E$4:$E$1048576,"Pembimbing",Ujian!$F$4:$F$1048576,"PAI",Ujian!H4:H1048576,"Dr. Arhanuddin, M.Pd.I")</f>
        <v>4</v>
      </c>
      <c r="C28" s="50">
        <f>COUNTIFS(Ujian!$E$4:$E$1048576,"Pembimbing",Ujian!$F$4:$F$1048576,"PAI",Ujian!I4:I1048576,"Dr. Arhanuddin, M.Pd.I")</f>
        <v>4</v>
      </c>
      <c r="D28" s="50">
        <f>COUNTIFS(Ujian!$E$4:$E$1048576,"Pembimbing",Ujian!$F$4:$F$1048576,"MPI",Ujian!H4:H1048576,"Dr. Arhanuddin, M.Pd.I")</f>
        <v>0</v>
      </c>
      <c r="E28" s="50">
        <f>COUNTIFS(Ujian!$E$4:$E$1048576,"Pembimbing",Ujian!$F$4:$F$1048576,"MPI",Ujian!I4:I1048576,"Dr. Arhanuddin, M.Pd.I")</f>
        <v>0</v>
      </c>
      <c r="F28" s="50">
        <f>COUNTIFS(Ujian!$E$4:$E$1048576,"Pembimbing",Ujian!$F$4:$F$1048576,"ES",Ujian!H4:H1048576,"Dr. Arhanuddin, M.Pd.I")</f>
        <v>0</v>
      </c>
      <c r="G28" s="50">
        <f>COUNTIFS(Ujian!$E$4:$E$1048576,"Pembimbing",Ujian!$F$4:$F$1048576,"ES",Ujian!I4:I1048576,"Dr. Arhanuddin, M.Pd.I")</f>
        <v>0</v>
      </c>
      <c r="H28" s="50">
        <f>COUNTIFS(Ujian!$E$4:$E$1048576,"Pembimbing",Ujian!$F$4:$F$1048576,"AS",Ujian!H4:H1048576,"Dr. Arhanuddin, M.Pd.I")</f>
        <v>0</v>
      </c>
      <c r="I28" s="50">
        <f>COUNTIFS(Ujian!$E$4:$E$1048576,"Pembimbing",Ujian!$F$4:$F$1048576,"AS",Ujian!I4:I1048576,"Dr. Arhanuddin, M.Pd.I")</f>
        <v>0</v>
      </c>
      <c r="J28" s="50">
        <f t="shared" si="1"/>
        <v>4</v>
      </c>
      <c r="M28" s="50">
        <f t="shared" si="2"/>
        <v>4</v>
      </c>
    </row>
    <row r="29" ht="15.75" customHeight="1">
      <c r="A29" s="4" t="s">
        <v>59</v>
      </c>
      <c r="B29" s="50">
        <f>COUNTIFS(Ujian!$E$4:$E$1048576,"Pembimbing",Ujian!$F$4:$F$1048576,"PAI",Ujian!H4:H1048576,"Dr. Taufani, M.A")</f>
        <v>0</v>
      </c>
      <c r="C29" s="50">
        <f>COUNTIFS(Ujian!$E$4:$E$1048576,"Pembimbing",Ujian!$F$4:$F$1048576,"PAI",Ujian!I4:I1048576,"Dr. Taufani, M.A")</f>
        <v>8</v>
      </c>
      <c r="D29" s="50">
        <f>COUNTIFS(Ujian!$E$4:$E$1048576,"Pembimbing",Ujian!$F$4:$F$1048576,"MPI",Ujian!H4:H1048576,"Dr. Taufani, M.A")</f>
        <v>0</v>
      </c>
      <c r="E29" s="50">
        <f>COUNTIFS(Ujian!$E$4:$E$1048576,"Pembimbing",Ujian!$F$4:$F$1048576,"MPI",Ujian!I4:I1048576,"Dr. Taufani, M.A")</f>
        <v>1</v>
      </c>
      <c r="F29" s="50">
        <f>COUNTIFS(Ujian!$E$4:$E$1048576,"Pembimbing",Ujian!$F$4:$F$1048576,"ES",Ujian!H4:H1048576,"Dr. Taufani, M.A")</f>
        <v>0</v>
      </c>
      <c r="G29" s="50">
        <f>COUNTIFS(Ujian!$E$4:$E$1048576,"Pembimbing",Ujian!$F$4:$F$1048576,"ES",Ujian!I4:I1048576,"Dr. Taufani, M.A")</f>
        <v>0</v>
      </c>
      <c r="H29" s="50">
        <f>COUNTIFS(Ujian!$E$4:$E$1048576,"Pembimbing",Ujian!$F$4:$F$1048576,"AS",Ujian!H4:H1048576,"Dr. Taufani, M.A")</f>
        <v>0</v>
      </c>
      <c r="I29" s="50">
        <f>COUNTIFS(Ujian!$E$4:$E$1048576,"Pembimbing",Ujian!$F$4:$F$1048576,"AS",Ujian!I4:I1048576,"Dr. Taufani, M.A")</f>
        <v>0</v>
      </c>
      <c r="J29" s="50">
        <f t="shared" si="1"/>
        <v>0</v>
      </c>
      <c r="M29" s="50">
        <f t="shared" si="2"/>
        <v>9</v>
      </c>
    </row>
    <row r="30" ht="15.75" customHeight="1">
      <c r="A30" s="4" t="s">
        <v>126</v>
      </c>
      <c r="B30" s="50">
        <f>COUNTIFS(Ujian!$E$4:$E$1048576,"Pembimbing",Ujian!$F$4:$F$1048576,"PAI",Ujian!H4:H1048576,"Dr. Andi Mukarramah Nagauleng, M.Pd")</f>
        <v>1</v>
      </c>
      <c r="C30" s="50">
        <f>COUNTIFS(Ujian!$E$4:$E$1048576,"Pembimbing",Ujian!$F$4:$F$1048576,"PAI",Ujian!I4:I1048576,"Dr. Andi Mukarramah Nagauleng, M.Pd")</f>
        <v>6</v>
      </c>
      <c r="D30" s="50">
        <f>COUNTIFS(Ujian!$E$4:$E$1048576,"Pembimbing",Ujian!$F$4:$F$1048576,"MPI",Ujian!H4:H1048576,"Dr. Andi Mukarramah Nagauleng, M.Pd")</f>
        <v>0</v>
      </c>
      <c r="E30" s="50">
        <f>COUNTIFS(Ujian!$E$4:$E$1048576,"Pembimbing",Ujian!$F$4:$F$1048576,"MPI",Ujian!I4:I1048576,"Dr. Andi Mukarramah Nagauleng, M.Pd")</f>
        <v>1</v>
      </c>
      <c r="F30" s="50">
        <f>COUNTIFS(Ujian!$E$4:$E$1048576,"Pembimbing",Ujian!$F$4:$F$1048576,"ES",Ujian!H4:H1048576,"Dr. Andi Mukarramah Nagauleng, M.Pd")</f>
        <v>0</v>
      </c>
      <c r="G30" s="50">
        <f>COUNTIFS(Ujian!$E$4:$E$1048576,"Pembimbing",Ujian!$F$4:$F$1048576,"ES",Ujian!I4:I1048576,"Dr. Andi Mukarramah Nagauleng, M.Pd")</f>
        <v>0</v>
      </c>
      <c r="H30" s="50">
        <f>COUNTIFS(Ujian!$E$4:$E$1048576,"Pembimbing",Ujian!$F$4:$F$1048576,"AS",Ujian!H4:H1048576,"Dr. Andi Mukarramah Nagauleng, M.Pd")</f>
        <v>0</v>
      </c>
      <c r="I30" s="50">
        <f>COUNTIFS(Ujian!$E$4:$E$1048576,"Pembimbing",Ujian!$F$4:$F$1048576,"AS",Ujian!I4:I1048576,"Dr. Andi Mukarramah Nagauleng, M.Pd")</f>
        <v>0</v>
      </c>
      <c r="J30" s="50">
        <f t="shared" si="1"/>
        <v>1</v>
      </c>
      <c r="M30" s="50">
        <f t="shared" si="2"/>
        <v>7</v>
      </c>
    </row>
    <row r="31" ht="15.75" customHeight="1">
      <c r="A31" s="4" t="s">
        <v>79</v>
      </c>
      <c r="B31" s="50">
        <f>COUNTIFS(Ujian!$E$4:$E$1048576,"Pembimbing",Ujian!$F$4:$F$1048576,"PAI",Ujian!H4:H1048576,"Dr. Sahari, M.Pd.I")</f>
        <v>1</v>
      </c>
      <c r="C31" s="50">
        <f>COUNTIFS(Ujian!$E$4:$E$1048576,"Pembimbing",Ujian!$F$4:$F$1048576,"PAI",Ujian!I4:I1048576,"Dr. Sahari, M.Pd.I")</f>
        <v>0</v>
      </c>
      <c r="D31" s="50">
        <f>COUNTIFS(Ujian!$E$4:$E$1048576,"Pembimbing",Ujian!$F$4:$F$1048576,"MPI",Ujian!H4:H1048576,"Dr. Sahari, M.Pd.I")</f>
        <v>0</v>
      </c>
      <c r="E31" s="50">
        <f>COUNTIFS(Ujian!$E$4:$E$1048576,"Pembimbing",Ujian!$F$4:$F$1048576,"MPI",Ujian!I4:I1048576,"Dr. Sahari, M.Pd.I")</f>
        <v>5</v>
      </c>
      <c r="F31" s="50">
        <f>COUNTIFS(Ujian!$E$4:$E$1048576,"Pembimbing",Ujian!$F$4:$F$1048576,"ES",Ujian!H4:H1048576,"Dr. Sahari, M.Pd.I")</f>
        <v>0</v>
      </c>
      <c r="G31" s="50">
        <f>COUNTIFS(Ujian!$E$4:$E$1048576,"Pembimbing",Ujian!$F$4:$F$1048576,"ES",Ujian!I4:I1048576,"Dr. Sahari, M.Pd.I")</f>
        <v>0</v>
      </c>
      <c r="H31" s="50">
        <f>COUNTIFS(Ujian!$E$4:$E$1048576,"Pembimbing",Ujian!$F$4:$F$1048576,"AS",Ujian!H4:H1048576,"Dr. Sahari, M.Pd.I")</f>
        <v>0</v>
      </c>
      <c r="I31" s="50">
        <f>COUNTIFS(Ujian!$E$4:$E$1048576,"Pembimbing",Ujian!$F$4:$F$1048576,"AS",Ujian!I4:I1048576,"Dr. Sahari, M.Pd.I")</f>
        <v>0</v>
      </c>
      <c r="J31" s="50">
        <f t="shared" si="1"/>
        <v>1</v>
      </c>
      <c r="M31" s="50">
        <f t="shared" si="2"/>
        <v>5</v>
      </c>
    </row>
    <row r="32" ht="15.75" customHeight="1">
      <c r="A32" s="4" t="s">
        <v>122</v>
      </c>
      <c r="B32" s="50">
        <f>COUNTIFS(Ujian!$E$4:$E$1048576,"Pembimbing",Ujian!$F$4:$F$1048576,"PAI",Ujian!H4:H1048576,"Dr. Ahmad Rajafi, M.HI")</f>
        <v>1</v>
      </c>
      <c r="C32" s="50">
        <f>COUNTIFS(Ujian!$E$4:$E$1048576,"Pembimbing",Ujian!$F$4:$F$1048576,"PAI",Ujian!I4:I1048576,"Dr. Ahmad Rajafi, M.HI")</f>
        <v>1</v>
      </c>
      <c r="D32" s="50">
        <f>COUNTIFS(Ujian!$E$4:$E$1048576,"Pembimbing",Ujian!$F$4:$F$1048576,"MPI",Ujian!H4:H1048576,"Dr. Ahmad Rajafi, M.HI")</f>
        <v>0</v>
      </c>
      <c r="E32" s="50">
        <f>COUNTIFS(Ujian!$E$4:$E$1048576,"Pembimbing",Ujian!$F$4:$F$1048576,"MPI",Ujian!I4:I1048576,"Dr. Ahmad Rajafi, M.HI")</f>
        <v>0</v>
      </c>
      <c r="F32" s="50">
        <f>COUNTIFS(Ujian!$E$4:$E$1048576,"Pembimbing",Ujian!$F$4:$F$1048576,"ES",Ujian!H4:H1048576,"Dr. Ahmad Rajafi, M.HI")</f>
        <v>2</v>
      </c>
      <c r="G32" s="50">
        <f>COUNTIFS(Ujian!$E$4:$E$1048576,"Pembimbing",Ujian!$F$4:$F$1048576,"ES",Ujian!I4:I1048576,"Dr. Ahmad Rajafi, M.HI")</f>
        <v>0</v>
      </c>
      <c r="H32" s="50">
        <f>COUNTIFS(Ujian!$E$4:$E$1048576,"Pembimbing",Ujian!$F$4:$F$1048576,"AS",Ujian!H4:H1048576,"Dr. Ahmad Rajafi, M.HI")</f>
        <v>0</v>
      </c>
      <c r="I32" s="50">
        <f>COUNTIFS(Ujian!$E$4:$E$1048576,"Pembimbing",Ujian!$F$4:$F$1048576,"AS",Ujian!I4:I1048576,"Dr. Ahmad Rajafi, M.HI")</f>
        <v>1</v>
      </c>
      <c r="J32" s="50">
        <f t="shared" si="1"/>
        <v>3</v>
      </c>
      <c r="M32" s="50">
        <f t="shared" si="2"/>
        <v>2</v>
      </c>
    </row>
    <row r="33" ht="15.75" customHeight="1">
      <c r="A33" s="4" t="s">
        <v>76</v>
      </c>
      <c r="B33" s="50">
        <f>COUNTIFS(Ujian!$E$4:$E$1048576,"Pembimbing",Ujian!$F$4:$F$1048576,"PAI",Ujian!H4:H1048576,"Dr. Radliyah Hasan Jan, M.Si")</f>
        <v>0</v>
      </c>
      <c r="C33" s="50">
        <f>COUNTIFS(Ujian!$E$4:$E$1048576,"Pembimbing",Ujian!$F$4:$F$1048576,"PAI",Ujian!I4:I1048576,"Dr. Radliyah Hasan Jan, M.Si")</f>
        <v>0</v>
      </c>
      <c r="D33" s="50">
        <f>COUNTIFS(Ujian!$E$4:$E$1048576,"Pembimbing",Ujian!$F$4:$F$1048576,"MPI",Ujian!H4:H1048576,"Dr. Radliyah Hasan Jan, M.Si")</f>
        <v>0</v>
      </c>
      <c r="E33" s="50">
        <f>COUNTIFS(Ujian!$E$4:$E$1048576,"Pembimbing",Ujian!$F$4:$F$1048576,"MPI",Ujian!I4:I1048576,"Dr. Radliyah Hasan Jan, M.Si")</f>
        <v>0</v>
      </c>
      <c r="F33" s="50">
        <f>COUNTIFS(Ujian!$E$4:$E$1048576,"Pembimbing",Ujian!$F$4:$F$1048576,"ES",Ujian!H4:H1048576,"Dr. Radliyah Hasan Jan, M.Si")</f>
        <v>1</v>
      </c>
      <c r="G33" s="50">
        <f>COUNTIFS(Ujian!$E$4:$E$1048576,"Pembimbing",Ujian!$F$4:$F$1048576,"ES",Ujian!I4:I1048576,"Dr. Radliyah Hasan Jan, M.Si")</f>
        <v>5</v>
      </c>
      <c r="H33" s="50">
        <f>COUNTIFS(Ujian!$E$4:$E$1048576,"Pembimbing",Ujian!$F$4:$F$1048576,"AS",Ujian!H4:H1048576,"Dr. Radliyah Hasan Jan, M.Si")</f>
        <v>0</v>
      </c>
      <c r="I33" s="50">
        <f>COUNTIFS(Ujian!$E$4:$E$1048576,"Pembimbing",Ujian!$F$4:$F$1048576,"AS",Ujian!I4:I1048576,"Dr. Radliyah Hasan Jan, M.Si")</f>
        <v>0</v>
      </c>
      <c r="J33" s="50">
        <f t="shared" si="1"/>
        <v>1</v>
      </c>
      <c r="M33" s="50">
        <f t="shared" si="2"/>
        <v>5</v>
      </c>
    </row>
    <row r="34" ht="15.75" customHeight="1">
      <c r="A34" s="4" t="s">
        <v>100</v>
      </c>
      <c r="B34" s="50">
        <f>COUNTIFS(Ujian!$E$4:$E$1048576,"Pembimbing",Ujian!$F$4:$F$1048576,"PAI",Ujian!H4:H1048576,"Dr. Drs. Naskur, M.HI")</f>
        <v>0</v>
      </c>
      <c r="C34" s="50">
        <f>COUNTIFS(Ujian!$E$4:$E$1048576,"Pembimbing",Ujian!$F$4:$F$1048576,"PAI",Ujian!I4:I1048576,"Dr. Drs. Naskur, M.HI")</f>
        <v>0</v>
      </c>
      <c r="D34" s="50">
        <f>COUNTIFS(Ujian!$E$4:$E$1048576,"Pembimbing",Ujian!$F$4:$F$1048576,"MPI",Ujian!H4:H1048576,"Dr. Drs. Naskur, M.HI")</f>
        <v>0</v>
      </c>
      <c r="E34" s="50">
        <f>COUNTIFS(Ujian!$E$4:$E$1048576,"Pembimbing",Ujian!$F$4:$F$1048576,"MPI",Ujian!I4:I1048576,"Dr. Drs. Naskur, M.HI")</f>
        <v>0</v>
      </c>
      <c r="F34" s="50">
        <f>COUNTIFS(Ujian!$E$4:$E$1048576,"Pembimbing",Ujian!$F$4:$F$1048576,"ES",Ujian!H4:H1048576,"Dr. Drs. Naskur, M.HI")</f>
        <v>0</v>
      </c>
      <c r="G34" s="50">
        <f>COUNTIFS(Ujian!$E$4:$E$1048576,"Pembimbing",Ujian!$F$4:$F$1048576,"ES",Ujian!I4:I1048576,"Dr. Drs. Naskur, M.HI")</f>
        <v>1</v>
      </c>
      <c r="H34" s="50">
        <f>COUNTIFS(Ujian!$E$4:$E$1048576,"Pembimbing",Ujian!$F$4:$F$1048576,"AS",Ujian!H4:H1048576,"Dr. Drs. Naskur, M.HI")</f>
        <v>6</v>
      </c>
      <c r="I34" s="50">
        <f>COUNTIFS(Ujian!$E$4:$E$1048576,"Pembimbing",Ujian!$F$4:$F$1048576,"AS",Ujian!I4:I1048576,"Dr. Drs. Naskur, M.HI")</f>
        <v>0</v>
      </c>
      <c r="J34" s="50">
        <f t="shared" si="1"/>
        <v>6</v>
      </c>
      <c r="M34" s="50">
        <f t="shared" si="2"/>
        <v>1</v>
      </c>
    </row>
    <row r="35" ht="15.75" customHeight="1">
      <c r="A35" s="4" t="s">
        <v>22</v>
      </c>
      <c r="B35" s="50">
        <f>COUNTIFS(Ujian!$E$4:$E$1048576,"Pembimbing",Ujian!$F$4:$F$1048576,"PAI",Ujian!H4:H1048576,"Dr. Frangki Soleman, M.HI")</f>
        <v>0</v>
      </c>
      <c r="C35" s="50">
        <f>COUNTIFS(Ujian!$E$4:$E$1048576,"Pembimbing",Ujian!$F$4:$F$1048576,"PAI",Ujian!I4:I1048576,"Dr. Frangki Soleman, M.HI")</f>
        <v>0</v>
      </c>
      <c r="D35" s="50">
        <f>COUNTIFS(Ujian!$E$4:$E$1048576,"Pembimbing",Ujian!$F$4:$F$1048576,"MPI",Ujian!H4:H1048576,"Dr. Frangki Soleman, M.HI")</f>
        <v>0</v>
      </c>
      <c r="E35" s="50">
        <f>COUNTIFS(Ujian!$E$4:$E$1048576,"Pembimbing",Ujian!$F$4:$F$1048576,"MPI",Ujian!I4:I1048576,"Dr. Frangki Soleman, M.HI")</f>
        <v>0</v>
      </c>
      <c r="F35" s="50">
        <f>COUNTIFS(Ujian!$E$4:$E$1048576,"Pembimbing",Ujian!$F$4:$F$1048576,"ES",Ujian!H4:H1048576,"Dr. Frangki Soleman, M.HI")</f>
        <v>0</v>
      </c>
      <c r="G35" s="50">
        <f>COUNTIFS(Ujian!$E$4:$E$1048576,"Pembimbing",Ujian!$F$4:$F$1048576,"ES",Ujian!I4:I1048576,"Dr. Frangki Soleman, M.HI")</f>
        <v>0</v>
      </c>
      <c r="H35" s="50">
        <f>COUNTIFS(Ujian!$E$4:$E$1048576,"Pembimbing",Ujian!$F$4:$F$1048576,"AS",Ujian!H4:H1048576,"Dr. Frangki Soleman, M.HI")</f>
        <v>0</v>
      </c>
      <c r="I35" s="50">
        <f>COUNTIFS(Ujian!$E$4:$E$1048576,"Pembimbing",Ujian!$F$4:$F$1048576,"AS",Ujian!I4:I1048576,"Dr. Frangki Soleman, M.HI")</f>
        <v>4</v>
      </c>
      <c r="J35" s="50">
        <f t="shared" si="1"/>
        <v>0</v>
      </c>
      <c r="M35" s="50">
        <f t="shared" si="2"/>
        <v>4</v>
      </c>
    </row>
    <row r="36" ht="15.75" customHeight="1">
      <c r="J36" s="50"/>
    </row>
    <row r="37" ht="15.75" customHeight="1">
      <c r="J37" s="50"/>
    </row>
    <row r="38" ht="15.75" customHeight="1">
      <c r="J38" s="50"/>
    </row>
    <row r="39" ht="15.75" customHeight="1">
      <c r="J39" s="50"/>
    </row>
    <row r="40" ht="15.75" customHeight="1">
      <c r="J40" s="50"/>
    </row>
    <row r="41" ht="15.75" customHeight="1">
      <c r="J41" s="50"/>
    </row>
    <row r="42" ht="15.75" customHeight="1">
      <c r="J42" s="50"/>
    </row>
    <row r="43" ht="15.75" customHeight="1">
      <c r="J43" s="50"/>
    </row>
    <row r="44" ht="15.75" customHeight="1">
      <c r="J44" s="50"/>
    </row>
    <row r="45" ht="15.75" customHeight="1">
      <c r="J45" s="50"/>
    </row>
    <row r="46" ht="15.75" customHeight="1">
      <c r="J46" s="50"/>
    </row>
    <row r="47" ht="15.75" customHeight="1">
      <c r="J47" s="50"/>
    </row>
    <row r="48" ht="15.75" customHeight="1">
      <c r="J48" s="50"/>
    </row>
    <row r="49" ht="15.75" customHeight="1">
      <c r="J49" s="50"/>
    </row>
    <row r="50" ht="15.75" customHeight="1">
      <c r="J50" s="50"/>
    </row>
    <row r="51" ht="15.75" customHeight="1">
      <c r="J51" s="50"/>
    </row>
    <row r="52" ht="15.75" customHeight="1">
      <c r="J52" s="50"/>
    </row>
    <row r="53" ht="15.75" customHeight="1">
      <c r="J53" s="50"/>
    </row>
    <row r="54" ht="15.75" customHeight="1">
      <c r="J54" s="50"/>
    </row>
    <row r="55" ht="15.75" customHeight="1">
      <c r="J55" s="50"/>
    </row>
    <row r="56" ht="15.75" customHeight="1">
      <c r="J56" s="50"/>
    </row>
    <row r="57" ht="15.75" customHeight="1">
      <c r="J57" s="50"/>
    </row>
    <row r="58" ht="15.75" customHeight="1">
      <c r="J58" s="50"/>
    </row>
    <row r="59" ht="15.75" customHeight="1">
      <c r="J59" s="50"/>
    </row>
    <row r="60" ht="15.75" customHeight="1">
      <c r="J60" s="50"/>
    </row>
    <row r="61" ht="15.75" customHeight="1">
      <c r="J61" s="50"/>
    </row>
    <row r="62" ht="15.75" customHeight="1">
      <c r="J62" s="50"/>
    </row>
    <row r="63" ht="15.75" customHeight="1">
      <c r="J63" s="50"/>
    </row>
    <row r="64" ht="15.75" customHeight="1">
      <c r="J64" s="50"/>
    </row>
    <row r="65" ht="15.75" customHeight="1">
      <c r="J65" s="50"/>
    </row>
    <row r="66" ht="15.75" customHeight="1">
      <c r="J66" s="50"/>
    </row>
    <row r="67" ht="15.75" customHeight="1">
      <c r="J67" s="50"/>
    </row>
    <row r="68" ht="15.75" customHeight="1">
      <c r="J68" s="50"/>
    </row>
    <row r="69" ht="15.75" customHeight="1">
      <c r="J69" s="50"/>
    </row>
    <row r="70" ht="15.75" customHeight="1">
      <c r="J70" s="50"/>
    </row>
    <row r="71" ht="15.75" customHeight="1">
      <c r="J71" s="50"/>
    </row>
    <row r="72" ht="15.75" customHeight="1">
      <c r="J72" s="50"/>
    </row>
    <row r="73" ht="15.75" customHeight="1">
      <c r="J73" s="50"/>
    </row>
    <row r="74" ht="15.75" customHeight="1">
      <c r="J74" s="50"/>
    </row>
    <row r="75" ht="15.75" customHeight="1">
      <c r="J75" s="50"/>
    </row>
    <row r="76" ht="15.75" customHeight="1">
      <c r="J76" s="50"/>
    </row>
    <row r="77" ht="15.75" customHeight="1">
      <c r="J77" s="50"/>
    </row>
    <row r="78" ht="15.75" customHeight="1">
      <c r="J78" s="50"/>
    </row>
    <row r="79" ht="15.75" customHeight="1">
      <c r="J79" s="50"/>
    </row>
    <row r="80" ht="15.75" customHeight="1">
      <c r="J80" s="50"/>
    </row>
    <row r="81" ht="15.75" customHeight="1">
      <c r="J81" s="50"/>
    </row>
    <row r="82" ht="15.75" customHeight="1">
      <c r="J82" s="50"/>
    </row>
    <row r="83" ht="15.75" customHeight="1">
      <c r="J83" s="50"/>
    </row>
    <row r="84" ht="15.75" customHeight="1">
      <c r="J84" s="50"/>
    </row>
    <row r="85" ht="15.75" customHeight="1">
      <c r="J85" s="50"/>
    </row>
    <row r="86" ht="15.75" customHeight="1">
      <c r="J86" s="50"/>
    </row>
    <row r="87" ht="15.75" customHeight="1">
      <c r="J87" s="50"/>
    </row>
    <row r="88" ht="15.75" customHeight="1">
      <c r="J88" s="35"/>
      <c r="K88" s="35"/>
      <c r="L88" s="35"/>
    </row>
    <row r="89" ht="15.75" customHeight="1">
      <c r="J89" s="35"/>
      <c r="K89" s="35"/>
      <c r="L89" s="35"/>
    </row>
    <row r="90" ht="15.75" customHeight="1">
      <c r="J90" s="35"/>
      <c r="K90" s="35"/>
      <c r="L90" s="35"/>
    </row>
    <row r="91" ht="15.75" customHeight="1">
      <c r="J91" s="35"/>
      <c r="K91" s="35"/>
      <c r="L91" s="35"/>
    </row>
    <row r="92" ht="15.75" customHeight="1">
      <c r="J92" s="35"/>
      <c r="K92" s="35"/>
      <c r="L92" s="35"/>
    </row>
    <row r="93" ht="15.75" customHeight="1">
      <c r="J93" s="35"/>
      <c r="K93" s="35"/>
      <c r="L93" s="35"/>
    </row>
    <row r="94" ht="15.75" customHeight="1">
      <c r="J94" s="35"/>
      <c r="K94" s="35"/>
      <c r="L94" s="35"/>
    </row>
    <row r="95" ht="15.75" customHeight="1">
      <c r="J95" s="35"/>
      <c r="K95" s="35"/>
      <c r="L95" s="35"/>
    </row>
    <row r="96" ht="15.75" customHeight="1">
      <c r="J96" s="35"/>
      <c r="K96" s="35"/>
      <c r="L96" s="35"/>
    </row>
    <row r="97" ht="15.75" customHeight="1">
      <c r="J97" s="35"/>
      <c r="K97" s="35"/>
      <c r="L97" s="35"/>
    </row>
    <row r="98" ht="15.75" customHeight="1">
      <c r="J98" s="35"/>
      <c r="K98" s="35"/>
      <c r="L98" s="35"/>
    </row>
    <row r="99" ht="15.75" customHeight="1">
      <c r="J99" s="35"/>
      <c r="K99" s="35"/>
      <c r="L99" s="35"/>
    </row>
    <row r="100" ht="15.75" customHeight="1">
      <c r="J100" s="35"/>
      <c r="K100" s="35"/>
      <c r="L100" s="35"/>
    </row>
    <row r="101" ht="15.75" customHeight="1">
      <c r="J101" s="35"/>
      <c r="K101" s="35"/>
      <c r="L101" s="35"/>
    </row>
    <row r="102" ht="15.75" customHeight="1">
      <c r="J102" s="35"/>
      <c r="K102" s="35"/>
      <c r="L102" s="35"/>
    </row>
    <row r="103" ht="15.75" customHeight="1">
      <c r="J103" s="35"/>
      <c r="K103" s="35"/>
      <c r="L103" s="35"/>
    </row>
    <row r="104" ht="15.75" customHeight="1">
      <c r="J104" s="35"/>
      <c r="K104" s="35"/>
      <c r="L104" s="35"/>
    </row>
    <row r="105" ht="15.75" customHeight="1">
      <c r="J105" s="35"/>
      <c r="K105" s="35"/>
      <c r="L105" s="35"/>
    </row>
    <row r="106" ht="15.75" customHeight="1">
      <c r="J106" s="35"/>
      <c r="K106" s="35"/>
      <c r="L106" s="35"/>
    </row>
    <row r="107" ht="15.75" customHeight="1">
      <c r="J107" s="35"/>
      <c r="K107" s="35"/>
      <c r="L107" s="35"/>
    </row>
    <row r="108" ht="15.75" customHeight="1">
      <c r="J108" s="35"/>
      <c r="K108" s="35"/>
      <c r="L108" s="35"/>
    </row>
    <row r="109" ht="15.75" customHeight="1">
      <c r="J109" s="35"/>
      <c r="K109" s="35"/>
      <c r="L109" s="35"/>
    </row>
    <row r="110" ht="15.75" customHeight="1">
      <c r="J110" s="35"/>
      <c r="K110" s="35"/>
      <c r="L110" s="35"/>
    </row>
    <row r="111" ht="15.75" customHeight="1">
      <c r="J111" s="35"/>
      <c r="K111" s="35"/>
      <c r="L111" s="35"/>
    </row>
    <row r="112" ht="15.75" customHeight="1">
      <c r="J112" s="35"/>
      <c r="K112" s="35"/>
      <c r="L112" s="35"/>
    </row>
    <row r="113" ht="15.75" customHeight="1">
      <c r="J113" s="35"/>
      <c r="K113" s="35"/>
      <c r="L113" s="35"/>
    </row>
    <row r="114" ht="15.75" customHeight="1">
      <c r="J114" s="35"/>
      <c r="K114" s="35"/>
      <c r="L114" s="35"/>
    </row>
    <row r="115" ht="15.75" customHeight="1">
      <c r="J115" s="35"/>
      <c r="K115" s="35"/>
      <c r="L115" s="35"/>
    </row>
    <row r="116" ht="15.75" customHeight="1">
      <c r="J116" s="35"/>
      <c r="K116" s="35"/>
      <c r="L116" s="35"/>
    </row>
    <row r="117" ht="15.75" customHeight="1">
      <c r="J117" s="35"/>
      <c r="K117" s="35"/>
      <c r="L117" s="35"/>
    </row>
    <row r="118" ht="15.75" customHeight="1">
      <c r="J118" s="35"/>
      <c r="K118" s="35"/>
      <c r="L118" s="35"/>
    </row>
    <row r="119" ht="15.75" customHeight="1">
      <c r="J119" s="35"/>
      <c r="K119" s="35"/>
      <c r="L119" s="35"/>
    </row>
    <row r="120" ht="15.75" customHeight="1">
      <c r="J120" s="35"/>
      <c r="K120" s="35"/>
      <c r="L120" s="35"/>
    </row>
    <row r="121" ht="15.75" customHeight="1">
      <c r="J121" s="35"/>
      <c r="K121" s="35"/>
      <c r="L121" s="35"/>
    </row>
    <row r="122" ht="15.75" customHeight="1">
      <c r="J122" s="35"/>
      <c r="K122" s="35"/>
      <c r="L122" s="35"/>
    </row>
    <row r="123" ht="15.75" customHeight="1">
      <c r="J123" s="35"/>
      <c r="K123" s="35"/>
      <c r="L123" s="35"/>
    </row>
    <row r="124" ht="15.75" customHeight="1">
      <c r="J124" s="35"/>
      <c r="K124" s="35"/>
      <c r="L124" s="35"/>
    </row>
    <row r="125" ht="15.75" customHeight="1">
      <c r="J125" s="35"/>
      <c r="K125" s="35"/>
      <c r="L125" s="35"/>
    </row>
    <row r="126" ht="15.75" customHeight="1">
      <c r="J126" s="35"/>
      <c r="K126" s="35"/>
      <c r="L126" s="35"/>
    </row>
    <row r="127" ht="15.75" customHeight="1">
      <c r="J127" s="35"/>
      <c r="K127" s="35"/>
      <c r="L127" s="35"/>
    </row>
    <row r="128" ht="15.75" customHeight="1">
      <c r="J128" s="35"/>
      <c r="K128" s="35"/>
      <c r="L128" s="35"/>
    </row>
    <row r="129" ht="15.75" customHeight="1">
      <c r="J129" s="35"/>
      <c r="K129" s="35"/>
      <c r="L129" s="35"/>
    </row>
    <row r="130" ht="15.75" customHeight="1">
      <c r="J130" s="35"/>
      <c r="K130" s="35"/>
      <c r="L130" s="35"/>
    </row>
    <row r="131" ht="15.75" customHeight="1">
      <c r="J131" s="35"/>
      <c r="K131" s="35"/>
      <c r="L131" s="35"/>
    </row>
    <row r="132" ht="15.75" customHeight="1">
      <c r="J132" s="35"/>
      <c r="K132" s="35"/>
      <c r="L132" s="35"/>
    </row>
    <row r="133" ht="15.75" customHeight="1">
      <c r="J133" s="35"/>
      <c r="K133" s="35"/>
      <c r="L133" s="35"/>
    </row>
    <row r="134" ht="15.75" customHeight="1">
      <c r="J134" s="35"/>
      <c r="K134" s="35"/>
      <c r="L134" s="35"/>
    </row>
    <row r="135" ht="15.75" customHeight="1">
      <c r="J135" s="35"/>
      <c r="K135" s="35"/>
      <c r="L135" s="35"/>
    </row>
    <row r="136" ht="15.75" customHeight="1">
      <c r="J136" s="35"/>
      <c r="K136" s="35"/>
      <c r="L136" s="35"/>
    </row>
    <row r="137" ht="15.75" customHeight="1">
      <c r="J137" s="35"/>
      <c r="K137" s="35"/>
      <c r="L137" s="35"/>
    </row>
    <row r="138" ht="15.75" customHeight="1">
      <c r="J138" s="35"/>
      <c r="K138" s="35"/>
      <c r="L138" s="35"/>
    </row>
    <row r="139" ht="15.75" customHeight="1">
      <c r="J139" s="35"/>
      <c r="K139" s="35"/>
      <c r="L139" s="35"/>
    </row>
    <row r="140" ht="15.75" customHeight="1">
      <c r="J140" s="35"/>
      <c r="K140" s="35"/>
      <c r="L140" s="35"/>
    </row>
    <row r="141" ht="15.75" customHeight="1">
      <c r="J141" s="35"/>
      <c r="K141" s="35"/>
      <c r="L141" s="35"/>
    </row>
    <row r="142" ht="15.75" customHeight="1">
      <c r="J142" s="35"/>
      <c r="K142" s="35"/>
      <c r="L142" s="35"/>
    </row>
    <row r="143" ht="15.75" customHeight="1">
      <c r="J143" s="35"/>
      <c r="K143" s="35"/>
      <c r="L143" s="35"/>
    </row>
    <row r="144" ht="15.75" customHeight="1">
      <c r="J144" s="35"/>
      <c r="K144" s="35"/>
      <c r="L144" s="35"/>
    </row>
    <row r="145" ht="15.75" customHeight="1">
      <c r="J145" s="35"/>
      <c r="K145" s="35"/>
      <c r="L145" s="35"/>
    </row>
    <row r="146" ht="15.75" customHeight="1">
      <c r="J146" s="35"/>
      <c r="K146" s="35"/>
      <c r="L146" s="35"/>
    </row>
    <row r="147" ht="15.75" customHeight="1">
      <c r="J147" s="35"/>
      <c r="K147" s="35"/>
      <c r="L147" s="35"/>
    </row>
    <row r="148" ht="15.75" customHeight="1">
      <c r="J148" s="35"/>
      <c r="K148" s="35"/>
      <c r="L148" s="35"/>
    </row>
    <row r="149" ht="15.75" customHeight="1">
      <c r="J149" s="35"/>
      <c r="K149" s="35"/>
      <c r="L149" s="35"/>
    </row>
    <row r="150" ht="15.75" customHeight="1">
      <c r="J150" s="35"/>
      <c r="K150" s="35"/>
      <c r="L150" s="35"/>
    </row>
    <row r="151" ht="15.75" customHeight="1">
      <c r="J151" s="35"/>
      <c r="K151" s="35"/>
      <c r="L151" s="35"/>
    </row>
    <row r="152" ht="15.75" customHeight="1">
      <c r="J152" s="35"/>
      <c r="K152" s="35"/>
      <c r="L152" s="35"/>
    </row>
    <row r="153" ht="15.75" customHeight="1">
      <c r="J153" s="35"/>
      <c r="K153" s="35"/>
      <c r="L153" s="35"/>
    </row>
    <row r="154" ht="15.75" customHeight="1">
      <c r="J154" s="35"/>
      <c r="K154" s="35"/>
      <c r="L154" s="35"/>
    </row>
    <row r="155" ht="15.75" customHeight="1">
      <c r="J155" s="35"/>
      <c r="K155" s="35"/>
      <c r="L155" s="35"/>
    </row>
    <row r="156" ht="15.75" customHeight="1">
      <c r="J156" s="35"/>
      <c r="K156" s="35"/>
      <c r="L156" s="35"/>
    </row>
    <row r="157" ht="15.75" customHeight="1">
      <c r="J157" s="35"/>
      <c r="K157" s="35"/>
      <c r="L157" s="35"/>
    </row>
    <row r="158" ht="15.75" customHeight="1">
      <c r="J158" s="35"/>
      <c r="K158" s="35"/>
      <c r="L158" s="35"/>
    </row>
    <row r="159" ht="15.75" customHeight="1">
      <c r="J159" s="35"/>
      <c r="K159" s="35"/>
      <c r="L159" s="35"/>
    </row>
    <row r="160" ht="15.75" customHeight="1">
      <c r="J160" s="35"/>
      <c r="K160" s="35"/>
      <c r="L160" s="35"/>
    </row>
    <row r="161" ht="15.75" customHeight="1">
      <c r="J161" s="35"/>
      <c r="K161" s="35"/>
      <c r="L161" s="35"/>
    </row>
    <row r="162" ht="15.75" customHeight="1">
      <c r="J162" s="35"/>
      <c r="K162" s="35"/>
      <c r="L162" s="35"/>
    </row>
    <row r="163" ht="15.75" customHeight="1">
      <c r="J163" s="35"/>
      <c r="K163" s="35"/>
      <c r="L163" s="35"/>
    </row>
    <row r="164" ht="15.75" customHeight="1">
      <c r="J164" s="35"/>
      <c r="K164" s="35"/>
      <c r="L164" s="35"/>
    </row>
    <row r="165" ht="15.75" customHeight="1">
      <c r="J165" s="35"/>
      <c r="K165" s="35"/>
      <c r="L165" s="35"/>
    </row>
    <row r="166" ht="15.75" customHeight="1">
      <c r="J166" s="35"/>
      <c r="K166" s="35"/>
      <c r="L166" s="35"/>
    </row>
    <row r="167" ht="15.75" customHeight="1">
      <c r="J167" s="35"/>
      <c r="K167" s="35"/>
      <c r="L167" s="35"/>
    </row>
    <row r="168" ht="15.75" customHeight="1">
      <c r="J168" s="35"/>
      <c r="K168" s="35"/>
      <c r="L168" s="35"/>
    </row>
    <row r="169" ht="15.75" customHeight="1">
      <c r="J169" s="35"/>
      <c r="K169" s="35"/>
      <c r="L169" s="35"/>
    </row>
    <row r="170" ht="15.75" customHeight="1">
      <c r="J170" s="35"/>
      <c r="K170" s="35"/>
      <c r="L170" s="35"/>
    </row>
    <row r="171" ht="15.75" customHeight="1">
      <c r="J171" s="35"/>
      <c r="K171" s="35"/>
      <c r="L171" s="35"/>
    </row>
    <row r="172" ht="15.75" customHeight="1">
      <c r="J172" s="35"/>
      <c r="K172" s="35"/>
      <c r="L172" s="35"/>
    </row>
    <row r="173" ht="15.75" customHeight="1">
      <c r="J173" s="35"/>
      <c r="K173" s="35"/>
      <c r="L173" s="35"/>
    </row>
    <row r="174" ht="15.75" customHeight="1">
      <c r="J174" s="35"/>
      <c r="K174" s="35"/>
      <c r="L174" s="35"/>
    </row>
    <row r="175" ht="15.75" customHeight="1">
      <c r="J175" s="35"/>
      <c r="K175" s="35"/>
      <c r="L175" s="35"/>
    </row>
    <row r="176" ht="15.75" customHeight="1">
      <c r="J176" s="35"/>
      <c r="K176" s="35"/>
      <c r="L176" s="35"/>
    </row>
    <row r="177" ht="15.75" customHeight="1">
      <c r="J177" s="35"/>
      <c r="K177" s="35"/>
      <c r="L177" s="35"/>
    </row>
    <row r="178" ht="15.75" customHeight="1">
      <c r="J178" s="35"/>
      <c r="K178" s="35"/>
      <c r="L178" s="35"/>
    </row>
    <row r="179" ht="15.75" customHeight="1">
      <c r="J179" s="35"/>
      <c r="K179" s="35"/>
      <c r="L179" s="35"/>
    </row>
    <row r="180" ht="15.75" customHeight="1">
      <c r="J180" s="35"/>
      <c r="K180" s="35"/>
      <c r="L180" s="35"/>
    </row>
    <row r="181" ht="15.75" customHeight="1">
      <c r="J181" s="35"/>
      <c r="K181" s="35"/>
      <c r="L181" s="35"/>
    </row>
    <row r="182" ht="15.75" customHeight="1">
      <c r="J182" s="35"/>
      <c r="K182" s="35"/>
      <c r="L182" s="35"/>
    </row>
    <row r="183" ht="15.75" customHeight="1">
      <c r="J183" s="35"/>
      <c r="K183" s="35"/>
      <c r="L183" s="35"/>
    </row>
    <row r="184" ht="15.75" customHeight="1">
      <c r="J184" s="35"/>
      <c r="K184" s="35"/>
      <c r="L184" s="35"/>
    </row>
    <row r="185" ht="15.75" customHeight="1">
      <c r="J185" s="35"/>
      <c r="K185" s="35"/>
      <c r="L185" s="35"/>
    </row>
    <row r="186" ht="15.75" customHeight="1">
      <c r="J186" s="35"/>
      <c r="K186" s="35"/>
      <c r="L186" s="35"/>
    </row>
    <row r="187" ht="15.75" customHeight="1">
      <c r="J187" s="35"/>
      <c r="K187" s="35"/>
      <c r="L187" s="35"/>
    </row>
    <row r="188" ht="15.75" customHeight="1">
      <c r="J188" s="35"/>
      <c r="K188" s="35"/>
      <c r="L188" s="35"/>
    </row>
    <row r="189" ht="15.75" customHeight="1">
      <c r="J189" s="35"/>
      <c r="K189" s="35"/>
      <c r="L189" s="35"/>
    </row>
    <row r="190" ht="15.75" customHeight="1">
      <c r="J190" s="35"/>
      <c r="K190" s="35"/>
      <c r="L190" s="35"/>
    </row>
    <row r="191" ht="15.75" customHeight="1">
      <c r="J191" s="35"/>
      <c r="K191" s="35"/>
      <c r="L191" s="35"/>
    </row>
    <row r="192" ht="15.75" customHeight="1">
      <c r="J192" s="35"/>
      <c r="K192" s="35"/>
      <c r="L192" s="35"/>
    </row>
    <row r="193" ht="15.75" customHeight="1">
      <c r="J193" s="35"/>
      <c r="K193" s="35"/>
      <c r="L193" s="35"/>
    </row>
    <row r="194" ht="15.75" customHeight="1">
      <c r="J194" s="35"/>
      <c r="K194" s="35"/>
      <c r="L194" s="35"/>
    </row>
    <row r="195" ht="15.75" customHeight="1">
      <c r="J195" s="35"/>
      <c r="K195" s="35"/>
      <c r="L195" s="35"/>
    </row>
    <row r="196" ht="15.75" customHeight="1">
      <c r="J196" s="35"/>
      <c r="K196" s="35"/>
      <c r="L196" s="35"/>
    </row>
    <row r="197" ht="15.75" customHeight="1">
      <c r="J197" s="35"/>
      <c r="K197" s="35"/>
      <c r="L197" s="35"/>
    </row>
    <row r="198" ht="15.75" customHeight="1">
      <c r="J198" s="35"/>
      <c r="K198" s="35"/>
      <c r="L198" s="35"/>
    </row>
    <row r="199" ht="15.75" customHeight="1">
      <c r="J199" s="35"/>
      <c r="K199" s="35"/>
      <c r="L199" s="35"/>
    </row>
    <row r="200" ht="15.75" customHeight="1">
      <c r="J200" s="35"/>
      <c r="K200" s="35"/>
      <c r="L200" s="35"/>
    </row>
    <row r="201" ht="15.75" customHeight="1">
      <c r="J201" s="35"/>
      <c r="K201" s="35"/>
      <c r="L201" s="35"/>
    </row>
    <row r="202" ht="15.75" customHeight="1">
      <c r="J202" s="35"/>
      <c r="K202" s="35"/>
      <c r="L202" s="35"/>
    </row>
    <row r="203" ht="15.75" customHeight="1">
      <c r="J203" s="35"/>
      <c r="K203" s="35"/>
      <c r="L203" s="35"/>
    </row>
    <row r="204" ht="15.75" customHeight="1">
      <c r="J204" s="35"/>
      <c r="K204" s="35"/>
      <c r="L204" s="35"/>
    </row>
    <row r="205" ht="15.75" customHeight="1">
      <c r="J205" s="35"/>
      <c r="K205" s="35"/>
      <c r="L205" s="35"/>
    </row>
    <row r="206" ht="15.75" customHeight="1">
      <c r="J206" s="35"/>
      <c r="K206" s="35"/>
      <c r="L206" s="35"/>
    </row>
    <row r="207" ht="15.75" customHeight="1">
      <c r="J207" s="35"/>
      <c r="K207" s="35"/>
      <c r="L207" s="35"/>
    </row>
    <row r="208" ht="15.75" customHeight="1">
      <c r="J208" s="35"/>
      <c r="K208" s="35"/>
      <c r="L208" s="35"/>
    </row>
    <row r="209" ht="15.75" customHeight="1">
      <c r="J209" s="35"/>
      <c r="K209" s="35"/>
      <c r="L209" s="35"/>
    </row>
    <row r="210" ht="15.75" customHeight="1">
      <c r="J210" s="35"/>
      <c r="K210" s="35"/>
      <c r="L210" s="35"/>
    </row>
    <row r="211" ht="15.75" customHeight="1">
      <c r="J211" s="35"/>
      <c r="K211" s="35"/>
      <c r="L211" s="35"/>
    </row>
    <row r="212" ht="15.75" customHeight="1">
      <c r="J212" s="35"/>
      <c r="K212" s="35"/>
      <c r="L212" s="35"/>
    </row>
    <row r="213" ht="15.75" customHeight="1">
      <c r="J213" s="35"/>
      <c r="K213" s="35"/>
      <c r="L213" s="35"/>
    </row>
    <row r="214" ht="15.75" customHeight="1">
      <c r="J214" s="35"/>
      <c r="K214" s="35"/>
      <c r="L214" s="35"/>
    </row>
    <row r="215" ht="15.75" customHeight="1">
      <c r="J215" s="35"/>
      <c r="K215" s="35"/>
      <c r="L215" s="35"/>
    </row>
    <row r="216" ht="15.75" customHeight="1">
      <c r="J216" s="35"/>
      <c r="K216" s="35"/>
      <c r="L216" s="35"/>
    </row>
    <row r="217" ht="15.75" customHeight="1">
      <c r="J217" s="35"/>
      <c r="K217" s="35"/>
      <c r="L217" s="35"/>
    </row>
    <row r="218" ht="15.75" customHeight="1">
      <c r="J218" s="35"/>
      <c r="K218" s="35"/>
      <c r="L218" s="35"/>
    </row>
    <row r="219" ht="15.75" customHeight="1">
      <c r="J219" s="35"/>
      <c r="K219" s="35"/>
      <c r="L219" s="35"/>
    </row>
    <row r="220" ht="15.75" customHeight="1">
      <c r="J220" s="35"/>
      <c r="K220" s="35"/>
      <c r="L220" s="35"/>
    </row>
    <row r="221" ht="15.75" customHeight="1">
      <c r="J221" s="35"/>
      <c r="K221" s="35"/>
      <c r="L221" s="35"/>
    </row>
    <row r="222" ht="15.75" customHeight="1">
      <c r="J222" s="35"/>
      <c r="K222" s="35"/>
      <c r="L222" s="35"/>
    </row>
    <row r="223" ht="15.75" customHeight="1">
      <c r="J223" s="35"/>
      <c r="K223" s="35"/>
      <c r="L223" s="35"/>
    </row>
    <row r="224" ht="15.75" customHeight="1">
      <c r="J224" s="35"/>
      <c r="K224" s="35"/>
      <c r="L224" s="35"/>
    </row>
    <row r="225" ht="15.75" customHeight="1">
      <c r="J225" s="35"/>
      <c r="K225" s="35"/>
      <c r="L225" s="35"/>
    </row>
    <row r="226" ht="15.75" customHeight="1">
      <c r="J226" s="35"/>
      <c r="K226" s="35"/>
      <c r="L226" s="35"/>
    </row>
    <row r="227" ht="15.75" customHeight="1">
      <c r="J227" s="35"/>
      <c r="K227" s="35"/>
      <c r="L227" s="35"/>
    </row>
    <row r="228" ht="15.75" customHeight="1">
      <c r="J228" s="35"/>
      <c r="K228" s="35"/>
      <c r="L228" s="35"/>
    </row>
    <row r="229" ht="15.75" customHeight="1">
      <c r="J229" s="35"/>
      <c r="K229" s="35"/>
      <c r="L229" s="35"/>
    </row>
    <row r="230" ht="15.75" customHeight="1">
      <c r="J230" s="35"/>
      <c r="K230" s="35"/>
      <c r="L230" s="35"/>
    </row>
    <row r="231" ht="15.75" customHeight="1">
      <c r="J231" s="35"/>
      <c r="K231" s="35"/>
      <c r="L231" s="35"/>
    </row>
    <row r="232" ht="15.75" customHeight="1">
      <c r="J232" s="35"/>
      <c r="K232" s="35"/>
      <c r="L232" s="35"/>
    </row>
    <row r="233" ht="15.75" customHeight="1">
      <c r="J233" s="35"/>
      <c r="K233" s="35"/>
      <c r="L233" s="35"/>
    </row>
    <row r="234" ht="15.75" customHeight="1">
      <c r="J234" s="35"/>
      <c r="K234" s="35"/>
      <c r="L234" s="35"/>
    </row>
    <row r="235" ht="15.75" customHeight="1">
      <c r="J235" s="35"/>
      <c r="K235" s="35"/>
      <c r="L235" s="35"/>
    </row>
    <row r="236" ht="15.75" customHeight="1">
      <c r="J236" s="35"/>
      <c r="K236" s="35"/>
      <c r="L236" s="35"/>
    </row>
    <row r="237" ht="15.75" customHeight="1">
      <c r="J237" s="35"/>
      <c r="K237" s="35"/>
      <c r="L237" s="35"/>
    </row>
    <row r="238" ht="15.75" customHeight="1">
      <c r="J238" s="35"/>
      <c r="K238" s="35"/>
      <c r="L238" s="35"/>
    </row>
    <row r="239" ht="15.75" customHeight="1">
      <c r="J239" s="35"/>
      <c r="K239" s="35"/>
      <c r="L239" s="35"/>
    </row>
    <row r="240" ht="15.75" customHeight="1">
      <c r="J240" s="35"/>
      <c r="K240" s="35"/>
      <c r="L240" s="35"/>
    </row>
    <row r="241" ht="15.75" customHeight="1">
      <c r="J241" s="35"/>
      <c r="K241" s="35"/>
      <c r="L241" s="35"/>
    </row>
    <row r="242" ht="15.75" customHeight="1">
      <c r="J242" s="35"/>
      <c r="K242" s="35"/>
      <c r="L242" s="35"/>
    </row>
    <row r="243" ht="15.75" customHeight="1">
      <c r="J243" s="35"/>
      <c r="K243" s="35"/>
      <c r="L243" s="35"/>
    </row>
    <row r="244" ht="15.75" customHeight="1">
      <c r="J244" s="35"/>
      <c r="K244" s="35"/>
      <c r="L244" s="35"/>
    </row>
    <row r="245" ht="15.75" customHeight="1">
      <c r="J245" s="35"/>
      <c r="K245" s="35"/>
      <c r="L245" s="35"/>
    </row>
    <row r="246" ht="15.75" customHeight="1">
      <c r="J246" s="35"/>
      <c r="K246" s="35"/>
      <c r="L246" s="35"/>
    </row>
    <row r="247" ht="15.75" customHeight="1">
      <c r="J247" s="35"/>
      <c r="K247" s="35"/>
      <c r="L247" s="35"/>
    </row>
    <row r="248" ht="15.75" customHeight="1">
      <c r="J248" s="35"/>
      <c r="K248" s="35"/>
      <c r="L248" s="35"/>
    </row>
    <row r="249" ht="15.75" customHeight="1">
      <c r="J249" s="35"/>
      <c r="K249" s="35"/>
      <c r="L249" s="35"/>
    </row>
    <row r="250" ht="15.75" customHeight="1">
      <c r="J250" s="35"/>
      <c r="K250" s="35"/>
      <c r="L250" s="35"/>
    </row>
    <row r="251" ht="15.75" customHeight="1">
      <c r="J251" s="35"/>
      <c r="K251" s="35"/>
      <c r="L251" s="35"/>
    </row>
    <row r="252" ht="15.75" customHeight="1">
      <c r="J252" s="35"/>
      <c r="K252" s="35"/>
      <c r="L252" s="35"/>
    </row>
    <row r="253" ht="15.75" customHeight="1">
      <c r="J253" s="35"/>
      <c r="K253" s="35"/>
      <c r="L253" s="35"/>
    </row>
    <row r="254" ht="15.75" customHeight="1">
      <c r="J254" s="35"/>
      <c r="K254" s="35"/>
      <c r="L254" s="35"/>
    </row>
    <row r="255" ht="15.75" customHeight="1">
      <c r="J255" s="35"/>
      <c r="K255" s="35"/>
      <c r="L255" s="35"/>
    </row>
    <row r="256" ht="15.75" customHeight="1">
      <c r="J256" s="35"/>
      <c r="K256" s="35"/>
      <c r="L256" s="35"/>
    </row>
    <row r="257" ht="15.75" customHeight="1">
      <c r="J257" s="35"/>
      <c r="K257" s="35"/>
      <c r="L257" s="35"/>
    </row>
    <row r="258" ht="15.75" customHeight="1">
      <c r="J258" s="35"/>
      <c r="K258" s="35"/>
      <c r="L258" s="35"/>
    </row>
    <row r="259" ht="15.75" customHeight="1">
      <c r="J259" s="35"/>
      <c r="K259" s="35"/>
      <c r="L259" s="35"/>
    </row>
    <row r="260" ht="15.75" customHeight="1">
      <c r="J260" s="35"/>
      <c r="K260" s="35"/>
      <c r="L260" s="35"/>
    </row>
    <row r="261" ht="15.75" customHeight="1">
      <c r="J261" s="35"/>
      <c r="K261" s="35"/>
      <c r="L261" s="35"/>
    </row>
    <row r="262" ht="15.75" customHeight="1">
      <c r="J262" s="35"/>
      <c r="K262" s="35"/>
      <c r="L262" s="35"/>
    </row>
    <row r="263" ht="15.75" customHeight="1">
      <c r="J263" s="35"/>
      <c r="K263" s="35"/>
      <c r="L263" s="35"/>
    </row>
    <row r="264" ht="15.75" customHeight="1">
      <c r="J264" s="35"/>
      <c r="K264" s="35"/>
      <c r="L264" s="35"/>
    </row>
    <row r="265" ht="15.75" customHeight="1">
      <c r="J265" s="35"/>
      <c r="K265" s="35"/>
      <c r="L265" s="35"/>
    </row>
    <row r="266" ht="15.75" customHeight="1">
      <c r="J266" s="35"/>
      <c r="K266" s="35"/>
      <c r="L266" s="35"/>
    </row>
    <row r="267" ht="15.75" customHeight="1">
      <c r="J267" s="35"/>
      <c r="K267" s="35"/>
      <c r="L267" s="35"/>
    </row>
    <row r="268" ht="15.75" customHeight="1">
      <c r="J268" s="35"/>
      <c r="K268" s="35"/>
      <c r="L268" s="35"/>
    </row>
    <row r="269" ht="15.75" customHeight="1">
      <c r="J269" s="35"/>
      <c r="K269" s="35"/>
      <c r="L269" s="35"/>
    </row>
    <row r="270" ht="15.75" customHeight="1">
      <c r="J270" s="35"/>
      <c r="K270" s="35"/>
      <c r="L270" s="35"/>
    </row>
    <row r="271" ht="15.75" customHeight="1">
      <c r="J271" s="35"/>
      <c r="K271" s="35"/>
      <c r="L271" s="35"/>
    </row>
    <row r="272" ht="15.75" customHeight="1">
      <c r="J272" s="35"/>
      <c r="K272" s="35"/>
      <c r="L272" s="35"/>
    </row>
    <row r="273" ht="15.75" customHeight="1">
      <c r="J273" s="35"/>
      <c r="K273" s="35"/>
      <c r="L273" s="35"/>
    </row>
    <row r="274" ht="15.75" customHeight="1">
      <c r="J274" s="35"/>
      <c r="K274" s="35"/>
      <c r="L274" s="35"/>
    </row>
    <row r="275" ht="15.75" customHeight="1">
      <c r="J275" s="35"/>
      <c r="K275" s="35"/>
      <c r="L275" s="35"/>
    </row>
    <row r="276" ht="15.75" customHeight="1">
      <c r="J276" s="35"/>
      <c r="K276" s="35"/>
      <c r="L276" s="35"/>
    </row>
    <row r="277" ht="15.75" customHeight="1">
      <c r="J277" s="35"/>
      <c r="K277" s="35"/>
      <c r="L277" s="35"/>
    </row>
    <row r="278" ht="15.75" customHeight="1">
      <c r="J278" s="35"/>
      <c r="K278" s="35"/>
      <c r="L278" s="35"/>
    </row>
    <row r="279" ht="15.75" customHeight="1">
      <c r="J279" s="35"/>
      <c r="K279" s="35"/>
      <c r="L279" s="35"/>
    </row>
    <row r="280" ht="15.75" customHeight="1">
      <c r="J280" s="35"/>
      <c r="K280" s="35"/>
      <c r="L280" s="35"/>
    </row>
    <row r="281" ht="15.75" customHeight="1">
      <c r="J281" s="35"/>
      <c r="K281" s="35"/>
      <c r="L281" s="35"/>
    </row>
    <row r="282" ht="15.75" customHeight="1">
      <c r="J282" s="35"/>
      <c r="K282" s="35"/>
      <c r="L282" s="35"/>
    </row>
    <row r="283" ht="15.75" customHeight="1">
      <c r="J283" s="35"/>
      <c r="K283" s="35"/>
      <c r="L283" s="35"/>
    </row>
    <row r="284" ht="15.75" customHeight="1">
      <c r="J284" s="35"/>
      <c r="K284" s="35"/>
      <c r="L284" s="35"/>
    </row>
    <row r="285" ht="15.75" customHeight="1">
      <c r="J285" s="35"/>
      <c r="K285" s="35"/>
      <c r="L285" s="35"/>
    </row>
    <row r="286" ht="15.75" customHeight="1">
      <c r="J286" s="35"/>
      <c r="K286" s="35"/>
      <c r="L286" s="35"/>
    </row>
    <row r="287" ht="15.75" customHeight="1">
      <c r="J287" s="35"/>
      <c r="K287" s="35"/>
      <c r="L287" s="35"/>
    </row>
    <row r="288" ht="15.75" customHeight="1">
      <c r="J288" s="35"/>
      <c r="K288" s="35"/>
      <c r="L288" s="35"/>
    </row>
    <row r="289" ht="15.75" customHeight="1">
      <c r="J289" s="35"/>
      <c r="K289" s="35"/>
      <c r="L289" s="35"/>
    </row>
    <row r="290" ht="15.75" customHeight="1">
      <c r="J290" s="35"/>
      <c r="K290" s="35"/>
      <c r="L290" s="35"/>
    </row>
    <row r="291" ht="15.75" customHeight="1">
      <c r="J291" s="35"/>
      <c r="K291" s="35"/>
      <c r="L291" s="35"/>
    </row>
    <row r="292" ht="15.75" customHeight="1">
      <c r="J292" s="35"/>
      <c r="K292" s="35"/>
      <c r="L292" s="35"/>
    </row>
    <row r="293" ht="15.75" customHeight="1">
      <c r="J293" s="35"/>
      <c r="K293" s="35"/>
      <c r="L293" s="35"/>
    </row>
    <row r="294" ht="15.75" customHeight="1">
      <c r="J294" s="35"/>
      <c r="K294" s="35"/>
      <c r="L294" s="35"/>
    </row>
    <row r="295" ht="15.75" customHeight="1">
      <c r="J295" s="35"/>
      <c r="K295" s="35"/>
      <c r="L295" s="35"/>
    </row>
    <row r="296" ht="15.75" customHeight="1">
      <c r="J296" s="35"/>
      <c r="K296" s="35"/>
      <c r="L296" s="35"/>
    </row>
    <row r="297" ht="15.75" customHeight="1">
      <c r="J297" s="35"/>
      <c r="K297" s="35"/>
      <c r="L297" s="35"/>
    </row>
    <row r="298" ht="15.75" customHeight="1">
      <c r="J298" s="35"/>
      <c r="K298" s="35"/>
      <c r="L298" s="35"/>
    </row>
    <row r="299" ht="15.75" customHeight="1">
      <c r="J299" s="35"/>
      <c r="K299" s="35"/>
      <c r="L299" s="35"/>
    </row>
    <row r="300" ht="15.75" customHeight="1">
      <c r="J300" s="35"/>
      <c r="K300" s="35"/>
      <c r="L300" s="35"/>
    </row>
    <row r="301" ht="15.75" customHeight="1">
      <c r="J301" s="35"/>
      <c r="K301" s="35"/>
      <c r="L301" s="35"/>
    </row>
    <row r="302" ht="15.75" customHeight="1">
      <c r="J302" s="35"/>
      <c r="K302" s="35"/>
      <c r="L302" s="35"/>
    </row>
    <row r="303" ht="15.75" customHeight="1">
      <c r="J303" s="35"/>
      <c r="K303" s="35"/>
      <c r="L303" s="35"/>
    </row>
    <row r="304" ht="15.75" customHeight="1">
      <c r="J304" s="35"/>
      <c r="K304" s="35"/>
      <c r="L304" s="35"/>
    </row>
    <row r="305" ht="15.75" customHeight="1">
      <c r="J305" s="35"/>
      <c r="K305" s="35"/>
      <c r="L305" s="35"/>
    </row>
    <row r="306" ht="15.75" customHeight="1">
      <c r="J306" s="35"/>
      <c r="K306" s="35"/>
      <c r="L306" s="35"/>
    </row>
    <row r="307" ht="15.75" customHeight="1">
      <c r="J307" s="35"/>
      <c r="K307" s="35"/>
      <c r="L307" s="35"/>
    </row>
    <row r="308" ht="15.75" customHeight="1">
      <c r="J308" s="35"/>
      <c r="K308" s="35"/>
      <c r="L308" s="35"/>
    </row>
    <row r="309" ht="15.75" customHeight="1">
      <c r="J309" s="35"/>
      <c r="K309" s="35"/>
      <c r="L309" s="35"/>
    </row>
    <row r="310" ht="15.75" customHeight="1">
      <c r="J310" s="35"/>
      <c r="K310" s="35"/>
      <c r="L310" s="35"/>
    </row>
    <row r="311" ht="15.75" customHeight="1">
      <c r="J311" s="35"/>
      <c r="K311" s="35"/>
      <c r="L311" s="35"/>
    </row>
    <row r="312" ht="15.75" customHeight="1">
      <c r="J312" s="35"/>
      <c r="K312" s="35"/>
      <c r="L312" s="35"/>
    </row>
    <row r="313" ht="15.75" customHeight="1">
      <c r="J313" s="35"/>
      <c r="K313" s="35"/>
      <c r="L313" s="35"/>
    </row>
    <row r="314" ht="15.75" customHeight="1">
      <c r="J314" s="35"/>
      <c r="K314" s="35"/>
      <c r="L314" s="35"/>
    </row>
    <row r="315" ht="15.75" customHeight="1">
      <c r="J315" s="35"/>
      <c r="K315" s="35"/>
      <c r="L315" s="35"/>
    </row>
    <row r="316" ht="15.75" customHeight="1">
      <c r="J316" s="35"/>
      <c r="K316" s="35"/>
      <c r="L316" s="35"/>
    </row>
    <row r="317" ht="15.75" customHeight="1">
      <c r="J317" s="35"/>
      <c r="K317" s="35"/>
      <c r="L317" s="35"/>
    </row>
    <row r="318" ht="15.75" customHeight="1">
      <c r="J318" s="35"/>
      <c r="K318" s="35"/>
      <c r="L318" s="35"/>
    </row>
    <row r="319" ht="15.75" customHeight="1">
      <c r="J319" s="35"/>
      <c r="K319" s="35"/>
      <c r="L319" s="35"/>
    </row>
    <row r="320" ht="15.75" customHeight="1">
      <c r="J320" s="35"/>
      <c r="K320" s="35"/>
      <c r="L320" s="35"/>
    </row>
    <row r="321" ht="15.75" customHeight="1">
      <c r="J321" s="35"/>
      <c r="K321" s="35"/>
      <c r="L321" s="35"/>
    </row>
    <row r="322" ht="15.75" customHeight="1">
      <c r="J322" s="35"/>
      <c r="K322" s="35"/>
      <c r="L322" s="35"/>
    </row>
    <row r="323" ht="15.75" customHeight="1">
      <c r="J323" s="35"/>
      <c r="K323" s="35"/>
      <c r="L323" s="35"/>
    </row>
    <row r="324" ht="15.75" customHeight="1">
      <c r="J324" s="35"/>
      <c r="K324" s="35"/>
      <c r="L324" s="35"/>
    </row>
    <row r="325" ht="15.75" customHeight="1">
      <c r="J325" s="35"/>
      <c r="K325" s="35"/>
      <c r="L325" s="35"/>
    </row>
    <row r="326" ht="15.75" customHeight="1">
      <c r="J326" s="35"/>
      <c r="K326" s="35"/>
      <c r="L326" s="35"/>
    </row>
    <row r="327" ht="15.75" customHeight="1">
      <c r="J327" s="35"/>
      <c r="K327" s="35"/>
      <c r="L327" s="35"/>
    </row>
    <row r="328" ht="15.75" customHeight="1">
      <c r="J328" s="35"/>
      <c r="K328" s="35"/>
      <c r="L328" s="35"/>
    </row>
    <row r="329" ht="15.75" customHeight="1">
      <c r="J329" s="35"/>
      <c r="K329" s="35"/>
      <c r="L329" s="35"/>
    </row>
    <row r="330" ht="15.75" customHeight="1">
      <c r="J330" s="35"/>
      <c r="K330" s="35"/>
      <c r="L330" s="35"/>
    </row>
    <row r="331" ht="15.75" customHeight="1">
      <c r="J331" s="35"/>
      <c r="K331" s="35"/>
      <c r="L331" s="35"/>
    </row>
    <row r="332" ht="15.75" customHeight="1">
      <c r="J332" s="35"/>
      <c r="K332" s="35"/>
      <c r="L332" s="35"/>
    </row>
    <row r="333" ht="15.75" customHeight="1">
      <c r="J333" s="35"/>
      <c r="K333" s="35"/>
      <c r="L333" s="35"/>
    </row>
    <row r="334" ht="15.75" customHeight="1">
      <c r="J334" s="35"/>
      <c r="K334" s="35"/>
      <c r="L334" s="35"/>
    </row>
    <row r="335" ht="15.75" customHeight="1">
      <c r="J335" s="35"/>
      <c r="K335" s="35"/>
      <c r="L335" s="35"/>
    </row>
    <row r="336" ht="15.75" customHeight="1">
      <c r="J336" s="35"/>
      <c r="K336" s="35"/>
      <c r="L336" s="35"/>
    </row>
    <row r="337" ht="15.75" customHeight="1">
      <c r="J337" s="35"/>
      <c r="K337" s="35"/>
      <c r="L337" s="35"/>
    </row>
    <row r="338" ht="15.75" customHeight="1">
      <c r="J338" s="35"/>
      <c r="K338" s="35"/>
      <c r="L338" s="35"/>
    </row>
    <row r="339" ht="15.75" customHeight="1">
      <c r="J339" s="35"/>
      <c r="K339" s="35"/>
      <c r="L339" s="35"/>
    </row>
    <row r="340" ht="15.75" customHeight="1">
      <c r="J340" s="35"/>
      <c r="K340" s="35"/>
      <c r="L340" s="35"/>
    </row>
    <row r="341" ht="15.75" customHeight="1">
      <c r="J341" s="35"/>
      <c r="K341" s="35"/>
      <c r="L341" s="35"/>
    </row>
    <row r="342" ht="15.75" customHeight="1">
      <c r="J342" s="35"/>
      <c r="K342" s="35"/>
      <c r="L342" s="35"/>
    </row>
    <row r="343" ht="15.75" customHeight="1">
      <c r="J343" s="35"/>
      <c r="K343" s="35"/>
      <c r="L343" s="35"/>
    </row>
    <row r="344" ht="15.75" customHeight="1">
      <c r="J344" s="35"/>
      <c r="K344" s="35"/>
      <c r="L344" s="35"/>
    </row>
    <row r="345" ht="15.75" customHeight="1">
      <c r="J345" s="35"/>
      <c r="K345" s="35"/>
      <c r="L345" s="35"/>
    </row>
    <row r="346" ht="15.75" customHeight="1">
      <c r="J346" s="35"/>
      <c r="K346" s="35"/>
      <c r="L346" s="35"/>
    </row>
    <row r="347" ht="15.75" customHeight="1">
      <c r="J347" s="35"/>
      <c r="K347" s="35"/>
      <c r="L347" s="35"/>
    </row>
    <row r="348" ht="15.75" customHeight="1">
      <c r="J348" s="35"/>
      <c r="K348" s="35"/>
      <c r="L348" s="35"/>
    </row>
    <row r="349" ht="15.75" customHeight="1">
      <c r="J349" s="35"/>
      <c r="K349" s="35"/>
      <c r="L349" s="35"/>
    </row>
    <row r="350" ht="15.75" customHeight="1">
      <c r="J350" s="35"/>
      <c r="K350" s="35"/>
      <c r="L350" s="35"/>
    </row>
    <row r="351" ht="15.75" customHeight="1">
      <c r="J351" s="35"/>
      <c r="K351" s="35"/>
      <c r="L351" s="35"/>
    </row>
    <row r="352" ht="15.75" customHeight="1">
      <c r="J352" s="35"/>
      <c r="K352" s="35"/>
      <c r="L352" s="35"/>
    </row>
    <row r="353" ht="15.75" customHeight="1">
      <c r="J353" s="35"/>
      <c r="K353" s="35"/>
      <c r="L353" s="35"/>
    </row>
    <row r="354" ht="15.75" customHeight="1">
      <c r="J354" s="35"/>
      <c r="K354" s="35"/>
      <c r="L354" s="35"/>
    </row>
    <row r="355" ht="15.75" customHeight="1">
      <c r="J355" s="35"/>
      <c r="K355" s="35"/>
      <c r="L355" s="35"/>
    </row>
    <row r="356" ht="15.75" customHeight="1">
      <c r="J356" s="35"/>
      <c r="K356" s="35"/>
      <c r="L356" s="35"/>
    </row>
    <row r="357" ht="15.75" customHeight="1">
      <c r="J357" s="35"/>
      <c r="K357" s="35"/>
      <c r="L357" s="35"/>
    </row>
    <row r="358" ht="15.75" customHeight="1">
      <c r="J358" s="35"/>
      <c r="K358" s="35"/>
      <c r="L358" s="35"/>
    </row>
    <row r="359" ht="15.75" customHeight="1">
      <c r="J359" s="35"/>
      <c r="K359" s="35"/>
      <c r="L359" s="35"/>
    </row>
    <row r="360" ht="15.75" customHeight="1">
      <c r="J360" s="35"/>
      <c r="K360" s="35"/>
      <c r="L360" s="35"/>
    </row>
    <row r="361" ht="15.75" customHeight="1">
      <c r="J361" s="35"/>
      <c r="K361" s="35"/>
      <c r="L361" s="35"/>
    </row>
    <row r="362" ht="15.75" customHeight="1">
      <c r="J362" s="35"/>
      <c r="K362" s="35"/>
      <c r="L362" s="35"/>
    </row>
    <row r="363" ht="15.75" customHeight="1">
      <c r="J363" s="35"/>
      <c r="K363" s="35"/>
      <c r="L363" s="35"/>
    </row>
    <row r="364" ht="15.75" customHeight="1">
      <c r="J364" s="35"/>
      <c r="K364" s="35"/>
      <c r="L364" s="35"/>
    </row>
    <row r="365" ht="15.75" customHeight="1">
      <c r="J365" s="35"/>
      <c r="K365" s="35"/>
      <c r="L365" s="35"/>
    </row>
    <row r="366" ht="15.75" customHeight="1">
      <c r="J366" s="35"/>
      <c r="K366" s="35"/>
      <c r="L366" s="35"/>
    </row>
    <row r="367" ht="15.75" customHeight="1">
      <c r="J367" s="35"/>
      <c r="K367" s="35"/>
      <c r="L367" s="35"/>
    </row>
    <row r="368" ht="15.75" customHeight="1">
      <c r="J368" s="35"/>
      <c r="K368" s="35"/>
      <c r="L368" s="35"/>
    </row>
    <row r="369" ht="15.75" customHeight="1">
      <c r="J369" s="35"/>
      <c r="K369" s="35"/>
      <c r="L369" s="35"/>
    </row>
    <row r="370" ht="15.75" customHeight="1">
      <c r="J370" s="35"/>
      <c r="K370" s="35"/>
      <c r="L370" s="35"/>
    </row>
    <row r="371" ht="15.75" customHeight="1">
      <c r="J371" s="35"/>
      <c r="K371" s="35"/>
      <c r="L371" s="35"/>
    </row>
    <row r="372" ht="15.75" customHeight="1">
      <c r="J372" s="35"/>
      <c r="K372" s="35"/>
      <c r="L372" s="35"/>
    </row>
    <row r="373" ht="15.75" customHeight="1">
      <c r="J373" s="35"/>
      <c r="K373" s="35"/>
      <c r="L373" s="35"/>
    </row>
    <row r="374" ht="15.75" customHeight="1">
      <c r="J374" s="35"/>
      <c r="K374" s="35"/>
      <c r="L374" s="35"/>
    </row>
    <row r="375" ht="15.75" customHeight="1">
      <c r="J375" s="35"/>
      <c r="K375" s="35"/>
      <c r="L375" s="35"/>
    </row>
    <row r="376" ht="15.75" customHeight="1">
      <c r="J376" s="35"/>
      <c r="K376" s="35"/>
      <c r="L376" s="35"/>
    </row>
    <row r="377" ht="15.75" customHeight="1">
      <c r="J377" s="35"/>
      <c r="K377" s="35"/>
      <c r="L377" s="35"/>
    </row>
    <row r="378" ht="15.75" customHeight="1">
      <c r="J378" s="35"/>
      <c r="K378" s="35"/>
      <c r="L378" s="35"/>
    </row>
    <row r="379" ht="15.75" customHeight="1">
      <c r="J379" s="35"/>
      <c r="K379" s="35"/>
      <c r="L379" s="35"/>
    </row>
    <row r="380" ht="15.75" customHeight="1">
      <c r="J380" s="35"/>
      <c r="K380" s="35"/>
      <c r="L380" s="35"/>
    </row>
    <row r="381" ht="15.75" customHeight="1">
      <c r="J381" s="35"/>
      <c r="K381" s="35"/>
      <c r="L381" s="35"/>
    </row>
    <row r="382" ht="15.75" customHeight="1">
      <c r="J382" s="35"/>
      <c r="K382" s="35"/>
      <c r="L382" s="35"/>
    </row>
    <row r="383" ht="15.75" customHeight="1">
      <c r="J383" s="35"/>
      <c r="K383" s="35"/>
      <c r="L383" s="35"/>
    </row>
    <row r="384" ht="15.75" customHeight="1">
      <c r="J384" s="35"/>
      <c r="K384" s="35"/>
      <c r="L384" s="35"/>
    </row>
    <row r="385" ht="15.75" customHeight="1">
      <c r="J385" s="35"/>
      <c r="K385" s="35"/>
      <c r="L385" s="35"/>
    </row>
    <row r="386" ht="15.75" customHeight="1">
      <c r="J386" s="35"/>
      <c r="K386" s="35"/>
      <c r="L386" s="35"/>
    </row>
    <row r="387" ht="15.75" customHeight="1">
      <c r="J387" s="35"/>
      <c r="K387" s="35"/>
      <c r="L387" s="35"/>
    </row>
    <row r="388" ht="15.75" customHeight="1">
      <c r="J388" s="35"/>
      <c r="K388" s="35"/>
      <c r="L388" s="35"/>
    </row>
    <row r="389" ht="15.75" customHeight="1">
      <c r="J389" s="35"/>
      <c r="K389" s="35"/>
      <c r="L389" s="35"/>
    </row>
    <row r="390" ht="15.75" customHeight="1">
      <c r="J390" s="35"/>
      <c r="K390" s="35"/>
      <c r="L390" s="35"/>
    </row>
    <row r="391" ht="15.75" customHeight="1">
      <c r="J391" s="35"/>
      <c r="K391" s="35"/>
      <c r="L391" s="35"/>
    </row>
    <row r="392" ht="15.75" customHeight="1">
      <c r="J392" s="35"/>
      <c r="K392" s="35"/>
      <c r="L392" s="35"/>
    </row>
    <row r="393" ht="15.75" customHeight="1">
      <c r="J393" s="35"/>
      <c r="K393" s="35"/>
      <c r="L393" s="35"/>
    </row>
    <row r="394" ht="15.75" customHeight="1">
      <c r="J394" s="35"/>
      <c r="K394" s="35"/>
      <c r="L394" s="35"/>
    </row>
    <row r="395" ht="15.75" customHeight="1">
      <c r="J395" s="35"/>
      <c r="K395" s="35"/>
      <c r="L395" s="35"/>
    </row>
    <row r="396" ht="15.75" customHeight="1">
      <c r="J396" s="35"/>
      <c r="K396" s="35"/>
      <c r="L396" s="35"/>
    </row>
    <row r="397" ht="15.75" customHeight="1">
      <c r="J397" s="35"/>
      <c r="K397" s="35"/>
      <c r="L397" s="35"/>
    </row>
    <row r="398" ht="15.75" customHeight="1">
      <c r="J398" s="35"/>
      <c r="K398" s="35"/>
      <c r="L398" s="35"/>
    </row>
    <row r="399" ht="15.75" customHeight="1">
      <c r="J399" s="35"/>
      <c r="K399" s="35"/>
      <c r="L399" s="35"/>
    </row>
    <row r="400" ht="15.75" customHeight="1">
      <c r="J400" s="35"/>
      <c r="K400" s="35"/>
      <c r="L400" s="35"/>
    </row>
    <row r="401" ht="15.75" customHeight="1">
      <c r="J401" s="35"/>
      <c r="K401" s="35"/>
      <c r="L401" s="35"/>
    </row>
    <row r="402" ht="15.75" customHeight="1">
      <c r="J402" s="35"/>
      <c r="K402" s="35"/>
      <c r="L402" s="35"/>
    </row>
    <row r="403" ht="15.75" customHeight="1">
      <c r="J403" s="35"/>
      <c r="K403" s="35"/>
      <c r="L403" s="35"/>
    </row>
    <row r="404" ht="15.75" customHeight="1">
      <c r="J404" s="35"/>
      <c r="K404" s="35"/>
      <c r="L404" s="35"/>
    </row>
    <row r="405" ht="15.75" customHeight="1">
      <c r="J405" s="35"/>
      <c r="K405" s="35"/>
      <c r="L405" s="35"/>
    </row>
    <row r="406" ht="15.75" customHeight="1">
      <c r="J406" s="35"/>
      <c r="K406" s="35"/>
      <c r="L406" s="35"/>
    </row>
    <row r="407" ht="15.75" customHeight="1">
      <c r="J407" s="35"/>
      <c r="K407" s="35"/>
      <c r="L407" s="35"/>
    </row>
    <row r="408" ht="15.75" customHeight="1">
      <c r="J408" s="35"/>
      <c r="K408" s="35"/>
      <c r="L408" s="35"/>
    </row>
    <row r="409" ht="15.75" customHeight="1">
      <c r="J409" s="35"/>
      <c r="K409" s="35"/>
      <c r="L409" s="35"/>
    </row>
    <row r="410" ht="15.75" customHeight="1">
      <c r="J410" s="35"/>
      <c r="K410" s="35"/>
      <c r="L410" s="35"/>
    </row>
    <row r="411" ht="15.75" customHeight="1">
      <c r="J411" s="35"/>
      <c r="K411" s="35"/>
      <c r="L411" s="35"/>
    </row>
    <row r="412" ht="15.75" customHeight="1">
      <c r="J412" s="35"/>
      <c r="K412" s="35"/>
      <c r="L412" s="35"/>
    </row>
    <row r="413" ht="15.75" customHeight="1">
      <c r="J413" s="35"/>
      <c r="K413" s="35"/>
      <c r="L413" s="35"/>
    </row>
    <row r="414" ht="15.75" customHeight="1">
      <c r="J414" s="35"/>
      <c r="K414" s="35"/>
      <c r="L414" s="35"/>
    </row>
    <row r="415" ht="15.75" customHeight="1">
      <c r="J415" s="35"/>
      <c r="K415" s="35"/>
      <c r="L415" s="35"/>
    </row>
    <row r="416" ht="15.75" customHeight="1">
      <c r="J416" s="35"/>
      <c r="K416" s="35"/>
      <c r="L416" s="35"/>
    </row>
    <row r="417" ht="15.75" customHeight="1">
      <c r="J417" s="35"/>
      <c r="K417" s="35"/>
      <c r="L417" s="35"/>
    </row>
    <row r="418" ht="15.75" customHeight="1">
      <c r="J418" s="35"/>
      <c r="K418" s="35"/>
      <c r="L418" s="35"/>
    </row>
    <row r="419" ht="15.75" customHeight="1">
      <c r="J419" s="35"/>
      <c r="K419" s="35"/>
      <c r="L419" s="35"/>
    </row>
    <row r="420" ht="15.75" customHeight="1">
      <c r="J420" s="35"/>
      <c r="K420" s="35"/>
      <c r="L420" s="35"/>
    </row>
    <row r="421" ht="15.75" customHeight="1">
      <c r="J421" s="35"/>
      <c r="K421" s="35"/>
      <c r="L421" s="35"/>
    </row>
    <row r="422" ht="15.75" customHeight="1">
      <c r="J422" s="35"/>
      <c r="K422" s="35"/>
      <c r="L422" s="35"/>
    </row>
    <row r="423" ht="15.75" customHeight="1">
      <c r="J423" s="35"/>
      <c r="K423" s="35"/>
      <c r="L423" s="35"/>
    </row>
    <row r="424" ht="15.75" customHeight="1">
      <c r="J424" s="35"/>
      <c r="K424" s="35"/>
      <c r="L424" s="35"/>
    </row>
    <row r="425" ht="15.75" customHeight="1">
      <c r="J425" s="35"/>
      <c r="K425" s="35"/>
      <c r="L425" s="35"/>
    </row>
    <row r="426" ht="15.75" customHeight="1">
      <c r="J426" s="35"/>
      <c r="K426" s="35"/>
      <c r="L426" s="35"/>
    </row>
    <row r="427" ht="15.75" customHeight="1">
      <c r="J427" s="35"/>
      <c r="K427" s="35"/>
      <c r="L427" s="35"/>
    </row>
    <row r="428" ht="15.75" customHeight="1">
      <c r="J428" s="35"/>
      <c r="K428" s="35"/>
      <c r="L428" s="35"/>
    </row>
    <row r="429" ht="15.75" customHeight="1">
      <c r="J429" s="35"/>
      <c r="K429" s="35"/>
      <c r="L429" s="35"/>
    </row>
    <row r="430" ht="15.75" customHeight="1">
      <c r="J430" s="35"/>
      <c r="K430" s="35"/>
      <c r="L430" s="35"/>
    </row>
    <row r="431" ht="15.75" customHeight="1">
      <c r="J431" s="35"/>
      <c r="K431" s="35"/>
      <c r="L431" s="35"/>
    </row>
    <row r="432" ht="15.75" customHeight="1">
      <c r="J432" s="35"/>
      <c r="K432" s="35"/>
      <c r="L432" s="35"/>
    </row>
    <row r="433" ht="15.75" customHeight="1">
      <c r="J433" s="35"/>
      <c r="K433" s="35"/>
      <c r="L433" s="35"/>
    </row>
    <row r="434" ht="15.75" customHeight="1">
      <c r="J434" s="35"/>
      <c r="K434" s="35"/>
      <c r="L434" s="35"/>
    </row>
    <row r="435" ht="15.75" customHeight="1">
      <c r="J435" s="35"/>
      <c r="K435" s="35"/>
      <c r="L435" s="35"/>
    </row>
    <row r="436" ht="15.75" customHeight="1">
      <c r="J436" s="35"/>
      <c r="K436" s="35"/>
      <c r="L436" s="35"/>
    </row>
    <row r="437" ht="15.75" customHeight="1">
      <c r="J437" s="35"/>
      <c r="K437" s="35"/>
      <c r="L437" s="35"/>
    </row>
    <row r="438" ht="15.75" customHeight="1">
      <c r="J438" s="35"/>
      <c r="K438" s="35"/>
      <c r="L438" s="35"/>
    </row>
    <row r="439" ht="15.75" customHeight="1">
      <c r="J439" s="35"/>
      <c r="K439" s="35"/>
      <c r="L439" s="35"/>
    </row>
    <row r="440" ht="15.75" customHeight="1">
      <c r="J440" s="35"/>
      <c r="K440" s="35"/>
      <c r="L440" s="35"/>
    </row>
    <row r="441" ht="15.75" customHeight="1">
      <c r="J441" s="35"/>
      <c r="K441" s="35"/>
      <c r="L441" s="35"/>
    </row>
    <row r="442" ht="15.75" customHeight="1">
      <c r="J442" s="35"/>
      <c r="K442" s="35"/>
      <c r="L442" s="35"/>
    </row>
    <row r="443" ht="15.75" customHeight="1">
      <c r="J443" s="35"/>
      <c r="K443" s="35"/>
      <c r="L443" s="35"/>
    </row>
    <row r="444" ht="15.75" customHeight="1">
      <c r="J444" s="35"/>
      <c r="K444" s="35"/>
      <c r="L444" s="35"/>
    </row>
    <row r="445" ht="15.75" customHeight="1">
      <c r="J445" s="35"/>
      <c r="K445" s="35"/>
      <c r="L445" s="35"/>
    </row>
    <row r="446" ht="15.75" customHeight="1">
      <c r="J446" s="35"/>
      <c r="K446" s="35"/>
      <c r="L446" s="35"/>
    </row>
    <row r="447" ht="15.75" customHeight="1">
      <c r="J447" s="35"/>
      <c r="K447" s="35"/>
      <c r="L447" s="35"/>
    </row>
    <row r="448" ht="15.75" customHeight="1">
      <c r="J448" s="35"/>
      <c r="K448" s="35"/>
      <c r="L448" s="35"/>
    </row>
    <row r="449" ht="15.75" customHeight="1">
      <c r="J449" s="35"/>
      <c r="K449" s="35"/>
      <c r="L449" s="35"/>
    </row>
    <row r="450" ht="15.75" customHeight="1">
      <c r="J450" s="35"/>
      <c r="K450" s="35"/>
      <c r="L450" s="35"/>
    </row>
    <row r="451" ht="15.75" customHeight="1">
      <c r="J451" s="35"/>
      <c r="K451" s="35"/>
      <c r="L451" s="35"/>
    </row>
    <row r="452" ht="15.75" customHeight="1">
      <c r="J452" s="35"/>
      <c r="K452" s="35"/>
      <c r="L452" s="35"/>
    </row>
    <row r="453" ht="15.75" customHeight="1">
      <c r="J453" s="35"/>
      <c r="K453" s="35"/>
      <c r="L453" s="35"/>
    </row>
    <row r="454" ht="15.75" customHeight="1">
      <c r="J454" s="35"/>
      <c r="K454" s="35"/>
      <c r="L454" s="35"/>
    </row>
    <row r="455" ht="15.75" customHeight="1">
      <c r="J455" s="35"/>
      <c r="K455" s="35"/>
      <c r="L455" s="35"/>
    </row>
    <row r="456" ht="15.75" customHeight="1">
      <c r="J456" s="35"/>
      <c r="K456" s="35"/>
      <c r="L456" s="35"/>
    </row>
    <row r="457" ht="15.75" customHeight="1">
      <c r="J457" s="35"/>
      <c r="K457" s="35"/>
      <c r="L457" s="35"/>
    </row>
    <row r="458" ht="15.75" customHeight="1">
      <c r="J458" s="35"/>
      <c r="K458" s="35"/>
      <c r="L458" s="35"/>
    </row>
    <row r="459" ht="15.75" customHeight="1">
      <c r="J459" s="35"/>
      <c r="K459" s="35"/>
      <c r="L459" s="35"/>
    </row>
    <row r="460" ht="15.75" customHeight="1">
      <c r="J460" s="35"/>
      <c r="K460" s="35"/>
      <c r="L460" s="35"/>
    </row>
    <row r="461" ht="15.75" customHeight="1">
      <c r="J461" s="35"/>
      <c r="K461" s="35"/>
      <c r="L461" s="35"/>
    </row>
    <row r="462" ht="15.75" customHeight="1">
      <c r="J462" s="35"/>
      <c r="K462" s="35"/>
      <c r="L462" s="35"/>
    </row>
    <row r="463" ht="15.75" customHeight="1">
      <c r="J463" s="35"/>
      <c r="K463" s="35"/>
      <c r="L463" s="35"/>
    </row>
    <row r="464" ht="15.75" customHeight="1">
      <c r="J464" s="35"/>
      <c r="K464" s="35"/>
      <c r="L464" s="35"/>
    </row>
    <row r="465" ht="15.75" customHeight="1">
      <c r="J465" s="35"/>
      <c r="K465" s="35"/>
      <c r="L465" s="35"/>
    </row>
    <row r="466" ht="15.75" customHeight="1">
      <c r="J466" s="35"/>
      <c r="K466" s="35"/>
      <c r="L466" s="35"/>
    </row>
    <row r="467" ht="15.75" customHeight="1">
      <c r="J467" s="35"/>
      <c r="K467" s="35"/>
      <c r="L467" s="35"/>
    </row>
    <row r="468" ht="15.75" customHeight="1">
      <c r="J468" s="35"/>
      <c r="K468" s="35"/>
      <c r="L468" s="35"/>
    </row>
    <row r="469" ht="15.75" customHeight="1">
      <c r="J469" s="35"/>
      <c r="K469" s="35"/>
      <c r="L469" s="35"/>
    </row>
    <row r="470" ht="15.75" customHeight="1">
      <c r="J470" s="35"/>
      <c r="K470" s="35"/>
      <c r="L470" s="35"/>
    </row>
    <row r="471" ht="15.75" customHeight="1">
      <c r="J471" s="35"/>
      <c r="K471" s="35"/>
      <c r="L471" s="35"/>
    </row>
    <row r="472" ht="15.75" customHeight="1">
      <c r="J472" s="35"/>
      <c r="K472" s="35"/>
      <c r="L472" s="35"/>
    </row>
    <row r="473" ht="15.75" customHeight="1">
      <c r="J473" s="35"/>
      <c r="K473" s="35"/>
      <c r="L473" s="35"/>
    </row>
    <row r="474" ht="15.75" customHeight="1">
      <c r="J474" s="35"/>
      <c r="K474" s="35"/>
      <c r="L474" s="35"/>
    </row>
    <row r="475" ht="15.75" customHeight="1">
      <c r="J475" s="35"/>
      <c r="K475" s="35"/>
      <c r="L475" s="35"/>
    </row>
    <row r="476" ht="15.75" customHeight="1">
      <c r="J476" s="35"/>
      <c r="K476" s="35"/>
      <c r="L476" s="35"/>
    </row>
    <row r="477" ht="15.75" customHeight="1">
      <c r="J477" s="35"/>
      <c r="K477" s="35"/>
      <c r="L477" s="35"/>
    </row>
    <row r="478" ht="15.75" customHeight="1">
      <c r="J478" s="35"/>
      <c r="K478" s="35"/>
      <c r="L478" s="35"/>
    </row>
    <row r="479" ht="15.75" customHeight="1">
      <c r="J479" s="35"/>
      <c r="K479" s="35"/>
      <c r="L479" s="35"/>
    </row>
    <row r="480" ht="15.75" customHeight="1">
      <c r="J480" s="35"/>
      <c r="K480" s="35"/>
      <c r="L480" s="35"/>
    </row>
    <row r="481" ht="15.75" customHeight="1">
      <c r="J481" s="35"/>
      <c r="K481" s="35"/>
      <c r="L481" s="35"/>
    </row>
    <row r="482" ht="15.75" customHeight="1">
      <c r="J482" s="35"/>
      <c r="K482" s="35"/>
      <c r="L482" s="35"/>
    </row>
    <row r="483" ht="15.75" customHeight="1">
      <c r="J483" s="35"/>
      <c r="K483" s="35"/>
      <c r="L483" s="35"/>
    </row>
    <row r="484" ht="15.75" customHeight="1">
      <c r="J484" s="35"/>
      <c r="K484" s="35"/>
      <c r="L484" s="35"/>
    </row>
    <row r="485" ht="15.75" customHeight="1">
      <c r="J485" s="35"/>
      <c r="K485" s="35"/>
      <c r="L485" s="35"/>
    </row>
    <row r="486" ht="15.75" customHeight="1">
      <c r="J486" s="35"/>
      <c r="K486" s="35"/>
      <c r="L486" s="35"/>
    </row>
    <row r="487" ht="15.75" customHeight="1">
      <c r="J487" s="35"/>
      <c r="K487" s="35"/>
      <c r="L487" s="35"/>
    </row>
    <row r="488" ht="15.75" customHeight="1">
      <c r="J488" s="35"/>
      <c r="K488" s="35"/>
      <c r="L488" s="35"/>
    </row>
    <row r="489" ht="15.75" customHeight="1">
      <c r="J489" s="35"/>
      <c r="K489" s="35"/>
      <c r="L489" s="35"/>
    </row>
    <row r="490" ht="15.75" customHeight="1">
      <c r="J490" s="35"/>
      <c r="K490" s="35"/>
      <c r="L490" s="35"/>
    </row>
    <row r="491" ht="15.75" customHeight="1">
      <c r="J491" s="35"/>
      <c r="K491" s="35"/>
      <c r="L491" s="35"/>
    </row>
    <row r="492" ht="15.75" customHeight="1">
      <c r="J492" s="35"/>
      <c r="K492" s="35"/>
      <c r="L492" s="35"/>
    </row>
    <row r="493" ht="15.75" customHeight="1">
      <c r="J493" s="35"/>
      <c r="K493" s="35"/>
      <c r="L493" s="35"/>
    </row>
    <row r="494" ht="15.75" customHeight="1">
      <c r="J494" s="35"/>
      <c r="K494" s="35"/>
      <c r="L494" s="35"/>
    </row>
    <row r="495" ht="15.75" customHeight="1">
      <c r="J495" s="35"/>
      <c r="K495" s="35"/>
      <c r="L495" s="35"/>
    </row>
    <row r="496" ht="15.75" customHeight="1">
      <c r="J496" s="35"/>
      <c r="K496" s="35"/>
      <c r="L496" s="35"/>
    </row>
    <row r="497" ht="15.75" customHeight="1">
      <c r="J497" s="35"/>
      <c r="K497" s="35"/>
      <c r="L497" s="35"/>
    </row>
    <row r="498" ht="15.75" customHeight="1">
      <c r="J498" s="35"/>
      <c r="K498" s="35"/>
      <c r="L498" s="35"/>
    </row>
    <row r="499" ht="15.75" customHeight="1">
      <c r="J499" s="35"/>
      <c r="K499" s="35"/>
      <c r="L499" s="35"/>
    </row>
    <row r="500" ht="15.75" customHeight="1">
      <c r="J500" s="35"/>
      <c r="K500" s="35"/>
      <c r="L500" s="35"/>
    </row>
    <row r="501" ht="15.75" customHeight="1">
      <c r="J501" s="35"/>
      <c r="K501" s="35"/>
      <c r="L501" s="35"/>
    </row>
    <row r="502" ht="15.75" customHeight="1">
      <c r="J502" s="35"/>
      <c r="K502" s="35"/>
      <c r="L502" s="35"/>
    </row>
    <row r="503" ht="15.75" customHeight="1">
      <c r="J503" s="35"/>
      <c r="K503" s="35"/>
      <c r="L503" s="35"/>
    </row>
    <row r="504" ht="15.75" customHeight="1">
      <c r="J504" s="35"/>
      <c r="K504" s="35"/>
      <c r="L504" s="35"/>
    </row>
    <row r="505" ht="15.75" customHeight="1">
      <c r="J505" s="35"/>
      <c r="K505" s="35"/>
      <c r="L505" s="35"/>
    </row>
    <row r="506" ht="15.75" customHeight="1">
      <c r="J506" s="35"/>
      <c r="K506" s="35"/>
      <c r="L506" s="35"/>
    </row>
    <row r="507" ht="15.75" customHeight="1">
      <c r="J507" s="35"/>
      <c r="K507" s="35"/>
      <c r="L507" s="35"/>
    </row>
    <row r="508" ht="15.75" customHeight="1">
      <c r="J508" s="35"/>
      <c r="K508" s="35"/>
      <c r="L508" s="35"/>
    </row>
    <row r="509" ht="15.75" customHeight="1">
      <c r="J509" s="35"/>
      <c r="K509" s="35"/>
      <c r="L509" s="35"/>
    </row>
    <row r="510" ht="15.75" customHeight="1">
      <c r="J510" s="35"/>
      <c r="K510" s="35"/>
      <c r="L510" s="35"/>
    </row>
    <row r="511" ht="15.75" customHeight="1">
      <c r="J511" s="35"/>
      <c r="K511" s="35"/>
      <c r="L511" s="35"/>
    </row>
    <row r="512" ht="15.75" customHeight="1">
      <c r="J512" s="35"/>
      <c r="K512" s="35"/>
      <c r="L512" s="35"/>
    </row>
    <row r="513" ht="15.75" customHeight="1">
      <c r="J513" s="35"/>
      <c r="K513" s="35"/>
      <c r="L513" s="35"/>
    </row>
    <row r="514" ht="15.75" customHeight="1">
      <c r="J514" s="35"/>
      <c r="K514" s="35"/>
      <c r="L514" s="35"/>
    </row>
    <row r="515" ht="15.75" customHeight="1">
      <c r="J515" s="35"/>
      <c r="K515" s="35"/>
      <c r="L515" s="35"/>
    </row>
    <row r="516" ht="15.75" customHeight="1">
      <c r="J516" s="35"/>
      <c r="K516" s="35"/>
      <c r="L516" s="35"/>
    </row>
    <row r="517" ht="15.75" customHeight="1">
      <c r="J517" s="35"/>
      <c r="K517" s="35"/>
      <c r="L517" s="35"/>
    </row>
    <row r="518" ht="15.75" customHeight="1">
      <c r="J518" s="35"/>
      <c r="K518" s="35"/>
      <c r="L518" s="35"/>
    </row>
    <row r="519" ht="15.75" customHeight="1">
      <c r="J519" s="35"/>
      <c r="K519" s="35"/>
      <c r="L519" s="35"/>
    </row>
    <row r="520" ht="15.75" customHeight="1">
      <c r="J520" s="35"/>
      <c r="K520" s="35"/>
      <c r="L520" s="35"/>
    </row>
    <row r="521" ht="15.75" customHeight="1">
      <c r="J521" s="35"/>
      <c r="K521" s="35"/>
      <c r="L521" s="35"/>
    </row>
    <row r="522" ht="15.75" customHeight="1">
      <c r="J522" s="35"/>
      <c r="K522" s="35"/>
      <c r="L522" s="35"/>
    </row>
    <row r="523" ht="15.75" customHeight="1">
      <c r="J523" s="35"/>
      <c r="K523" s="35"/>
      <c r="L523" s="35"/>
    </row>
    <row r="524" ht="15.75" customHeight="1">
      <c r="J524" s="35"/>
      <c r="K524" s="35"/>
      <c r="L524" s="35"/>
    </row>
    <row r="525" ht="15.75" customHeight="1">
      <c r="J525" s="35"/>
      <c r="K525" s="35"/>
      <c r="L525" s="35"/>
    </row>
    <row r="526" ht="15.75" customHeight="1">
      <c r="J526" s="35"/>
      <c r="K526" s="35"/>
      <c r="L526" s="35"/>
    </row>
    <row r="527" ht="15.75" customHeight="1">
      <c r="J527" s="35"/>
      <c r="K527" s="35"/>
      <c r="L527" s="35"/>
    </row>
    <row r="528" ht="15.75" customHeight="1">
      <c r="J528" s="35"/>
      <c r="K528" s="35"/>
      <c r="L528" s="35"/>
    </row>
    <row r="529" ht="15.75" customHeight="1">
      <c r="J529" s="35"/>
      <c r="K529" s="35"/>
      <c r="L529" s="35"/>
    </row>
    <row r="530" ht="15.75" customHeight="1">
      <c r="J530" s="35"/>
      <c r="K530" s="35"/>
      <c r="L530" s="35"/>
    </row>
    <row r="531" ht="15.75" customHeight="1">
      <c r="J531" s="35"/>
      <c r="K531" s="35"/>
      <c r="L531" s="35"/>
    </row>
    <row r="532" ht="15.75" customHeight="1">
      <c r="J532" s="35"/>
      <c r="K532" s="35"/>
      <c r="L532" s="35"/>
    </row>
    <row r="533" ht="15.75" customHeight="1">
      <c r="J533" s="35"/>
      <c r="K533" s="35"/>
      <c r="L533" s="35"/>
    </row>
    <row r="534" ht="15.75" customHeight="1">
      <c r="J534" s="35"/>
      <c r="K534" s="35"/>
      <c r="L534" s="35"/>
    </row>
    <row r="535" ht="15.75" customHeight="1">
      <c r="J535" s="35"/>
      <c r="K535" s="35"/>
      <c r="L535" s="35"/>
    </row>
    <row r="536" ht="15.75" customHeight="1">
      <c r="J536" s="35"/>
      <c r="K536" s="35"/>
      <c r="L536" s="35"/>
    </row>
    <row r="537" ht="15.75" customHeight="1">
      <c r="J537" s="35"/>
      <c r="K537" s="35"/>
      <c r="L537" s="35"/>
    </row>
    <row r="538" ht="15.75" customHeight="1">
      <c r="J538" s="35"/>
      <c r="K538" s="35"/>
      <c r="L538" s="35"/>
    </row>
    <row r="539" ht="15.75" customHeight="1">
      <c r="J539" s="35"/>
      <c r="K539" s="35"/>
      <c r="L539" s="35"/>
    </row>
    <row r="540" ht="15.75" customHeight="1">
      <c r="J540" s="35"/>
      <c r="K540" s="35"/>
      <c r="L540" s="35"/>
    </row>
    <row r="541" ht="15.75" customHeight="1">
      <c r="J541" s="35"/>
      <c r="K541" s="35"/>
      <c r="L541" s="35"/>
    </row>
    <row r="542" ht="15.75" customHeight="1">
      <c r="J542" s="35"/>
      <c r="K542" s="35"/>
      <c r="L542" s="35"/>
    </row>
    <row r="543" ht="15.75" customHeight="1">
      <c r="J543" s="35"/>
      <c r="K543" s="35"/>
      <c r="L543" s="35"/>
    </row>
    <row r="544" ht="15.75" customHeight="1">
      <c r="J544" s="35"/>
      <c r="K544" s="35"/>
      <c r="L544" s="35"/>
    </row>
    <row r="545" ht="15.75" customHeight="1">
      <c r="J545" s="35"/>
      <c r="K545" s="35"/>
      <c r="L545" s="35"/>
    </row>
    <row r="546" ht="15.75" customHeight="1">
      <c r="J546" s="35"/>
      <c r="K546" s="35"/>
      <c r="L546" s="35"/>
    </row>
    <row r="547" ht="15.75" customHeight="1">
      <c r="J547" s="35"/>
      <c r="K547" s="35"/>
      <c r="L547" s="35"/>
    </row>
    <row r="548" ht="15.75" customHeight="1">
      <c r="J548" s="35"/>
      <c r="K548" s="35"/>
      <c r="L548" s="35"/>
    </row>
    <row r="549" ht="15.75" customHeight="1">
      <c r="J549" s="35"/>
      <c r="K549" s="35"/>
      <c r="L549" s="35"/>
    </row>
    <row r="550" ht="15.75" customHeight="1">
      <c r="J550" s="35"/>
      <c r="K550" s="35"/>
      <c r="L550" s="35"/>
    </row>
    <row r="551" ht="15.75" customHeight="1">
      <c r="J551" s="35"/>
      <c r="K551" s="35"/>
      <c r="L551" s="35"/>
    </row>
    <row r="552" ht="15.75" customHeight="1">
      <c r="J552" s="35"/>
      <c r="K552" s="35"/>
      <c r="L552" s="35"/>
    </row>
    <row r="553" ht="15.75" customHeight="1">
      <c r="J553" s="35"/>
      <c r="K553" s="35"/>
      <c r="L553" s="35"/>
    </row>
    <row r="554" ht="15.75" customHeight="1">
      <c r="J554" s="35"/>
      <c r="K554" s="35"/>
      <c r="L554" s="35"/>
    </row>
    <row r="555" ht="15.75" customHeight="1">
      <c r="J555" s="35"/>
      <c r="K555" s="35"/>
      <c r="L555" s="35"/>
    </row>
    <row r="556" ht="15.75" customHeight="1">
      <c r="J556" s="35"/>
      <c r="K556" s="35"/>
      <c r="L556" s="35"/>
    </row>
    <row r="557" ht="15.75" customHeight="1">
      <c r="J557" s="35"/>
      <c r="K557" s="35"/>
      <c r="L557" s="35"/>
    </row>
    <row r="558" ht="15.75" customHeight="1">
      <c r="J558" s="35"/>
      <c r="K558" s="35"/>
      <c r="L558" s="35"/>
    </row>
    <row r="559" ht="15.75" customHeight="1">
      <c r="J559" s="35"/>
      <c r="K559" s="35"/>
      <c r="L559" s="35"/>
    </row>
    <row r="560" ht="15.75" customHeight="1">
      <c r="J560" s="35"/>
      <c r="K560" s="35"/>
      <c r="L560" s="35"/>
    </row>
    <row r="561" ht="15.75" customHeight="1">
      <c r="J561" s="35"/>
      <c r="K561" s="35"/>
      <c r="L561" s="35"/>
    </row>
    <row r="562" ht="15.75" customHeight="1">
      <c r="J562" s="35"/>
      <c r="K562" s="35"/>
      <c r="L562" s="35"/>
    </row>
    <row r="563" ht="15.75" customHeight="1">
      <c r="J563" s="35"/>
      <c r="K563" s="35"/>
      <c r="L563" s="35"/>
    </row>
    <row r="564" ht="15.75" customHeight="1">
      <c r="J564" s="35"/>
      <c r="K564" s="35"/>
      <c r="L564" s="35"/>
    </row>
    <row r="565" ht="15.75" customHeight="1">
      <c r="J565" s="35"/>
      <c r="K565" s="35"/>
      <c r="L565" s="35"/>
    </row>
    <row r="566" ht="15.75" customHeight="1">
      <c r="J566" s="35"/>
      <c r="K566" s="35"/>
      <c r="L566" s="35"/>
    </row>
    <row r="567" ht="15.75" customHeight="1">
      <c r="J567" s="35"/>
      <c r="K567" s="35"/>
      <c r="L567" s="35"/>
    </row>
    <row r="568" ht="15.75" customHeight="1">
      <c r="J568" s="35"/>
      <c r="K568" s="35"/>
      <c r="L568" s="35"/>
    </row>
    <row r="569" ht="15.75" customHeight="1">
      <c r="J569" s="35"/>
      <c r="K569" s="35"/>
      <c r="L569" s="35"/>
    </row>
    <row r="570" ht="15.75" customHeight="1">
      <c r="J570" s="35"/>
      <c r="K570" s="35"/>
      <c r="L570" s="35"/>
    </row>
    <row r="571" ht="15.75" customHeight="1">
      <c r="J571" s="35"/>
      <c r="K571" s="35"/>
      <c r="L571" s="35"/>
    </row>
    <row r="572" ht="15.75" customHeight="1">
      <c r="J572" s="35"/>
      <c r="K572" s="35"/>
      <c r="L572" s="35"/>
    </row>
    <row r="573" ht="15.75" customHeight="1">
      <c r="J573" s="35"/>
      <c r="K573" s="35"/>
      <c r="L573" s="35"/>
    </row>
    <row r="574" ht="15.75" customHeight="1">
      <c r="J574" s="35"/>
      <c r="K574" s="35"/>
      <c r="L574" s="35"/>
    </row>
    <row r="575" ht="15.75" customHeight="1">
      <c r="J575" s="35"/>
      <c r="K575" s="35"/>
      <c r="L575" s="35"/>
    </row>
    <row r="576" ht="15.75" customHeight="1">
      <c r="J576" s="35"/>
      <c r="K576" s="35"/>
      <c r="L576" s="35"/>
    </row>
    <row r="577" ht="15.75" customHeight="1">
      <c r="J577" s="35"/>
      <c r="K577" s="35"/>
      <c r="L577" s="35"/>
    </row>
    <row r="578" ht="15.75" customHeight="1">
      <c r="J578" s="35"/>
      <c r="K578" s="35"/>
      <c r="L578" s="35"/>
    </row>
    <row r="579" ht="15.75" customHeight="1">
      <c r="J579" s="35"/>
      <c r="K579" s="35"/>
      <c r="L579" s="35"/>
    </row>
    <row r="580" ht="15.75" customHeight="1">
      <c r="J580" s="35"/>
      <c r="K580" s="35"/>
      <c r="L580" s="35"/>
    </row>
    <row r="581" ht="15.75" customHeight="1">
      <c r="J581" s="35"/>
      <c r="K581" s="35"/>
      <c r="L581" s="35"/>
    </row>
    <row r="582" ht="15.75" customHeight="1">
      <c r="J582" s="35"/>
      <c r="K582" s="35"/>
      <c r="L582" s="35"/>
    </row>
    <row r="583" ht="15.75" customHeight="1">
      <c r="J583" s="35"/>
      <c r="K583" s="35"/>
      <c r="L583" s="35"/>
    </row>
    <row r="584" ht="15.75" customHeight="1">
      <c r="J584" s="35"/>
      <c r="K584" s="35"/>
      <c r="L584" s="35"/>
    </row>
    <row r="585" ht="15.75" customHeight="1">
      <c r="J585" s="35"/>
      <c r="K585" s="35"/>
      <c r="L585" s="35"/>
    </row>
    <row r="586" ht="15.75" customHeight="1">
      <c r="J586" s="35"/>
      <c r="K586" s="35"/>
      <c r="L586" s="35"/>
    </row>
    <row r="587" ht="15.75" customHeight="1">
      <c r="J587" s="35"/>
      <c r="K587" s="35"/>
      <c r="L587" s="35"/>
    </row>
    <row r="588" ht="15.75" customHeight="1">
      <c r="J588" s="35"/>
      <c r="K588" s="35"/>
      <c r="L588" s="35"/>
    </row>
    <row r="589" ht="15.75" customHeight="1">
      <c r="J589" s="35"/>
      <c r="K589" s="35"/>
      <c r="L589" s="35"/>
    </row>
    <row r="590" ht="15.75" customHeight="1">
      <c r="J590" s="35"/>
      <c r="K590" s="35"/>
      <c r="L590" s="35"/>
    </row>
    <row r="591" ht="15.75" customHeight="1">
      <c r="J591" s="35"/>
      <c r="K591" s="35"/>
      <c r="L591" s="35"/>
    </row>
    <row r="592" ht="15.75" customHeight="1">
      <c r="J592" s="35"/>
      <c r="K592" s="35"/>
      <c r="L592" s="35"/>
    </row>
    <row r="593" ht="15.75" customHeight="1">
      <c r="J593" s="35"/>
      <c r="K593" s="35"/>
      <c r="L593" s="35"/>
    </row>
    <row r="594" ht="15.75" customHeight="1">
      <c r="J594" s="35"/>
      <c r="K594" s="35"/>
      <c r="L594" s="35"/>
    </row>
    <row r="595" ht="15.75" customHeight="1">
      <c r="J595" s="35"/>
      <c r="K595" s="35"/>
      <c r="L595" s="35"/>
    </row>
    <row r="596" ht="15.75" customHeight="1">
      <c r="J596" s="35"/>
      <c r="K596" s="35"/>
      <c r="L596" s="35"/>
    </row>
    <row r="597" ht="15.75" customHeight="1">
      <c r="J597" s="35"/>
      <c r="K597" s="35"/>
      <c r="L597" s="35"/>
    </row>
    <row r="598" ht="15.75" customHeight="1">
      <c r="J598" s="35"/>
      <c r="K598" s="35"/>
      <c r="L598" s="35"/>
    </row>
    <row r="599" ht="15.75" customHeight="1">
      <c r="J599" s="35"/>
      <c r="K599" s="35"/>
      <c r="L599" s="35"/>
    </row>
    <row r="600" ht="15.75" customHeight="1">
      <c r="J600" s="35"/>
      <c r="K600" s="35"/>
      <c r="L600" s="35"/>
    </row>
    <row r="601" ht="15.75" customHeight="1">
      <c r="J601" s="35"/>
      <c r="K601" s="35"/>
      <c r="L601" s="35"/>
    </row>
    <row r="602" ht="15.75" customHeight="1">
      <c r="J602" s="35"/>
      <c r="K602" s="35"/>
      <c r="L602" s="35"/>
    </row>
    <row r="603" ht="15.75" customHeight="1">
      <c r="J603" s="35"/>
      <c r="K603" s="35"/>
      <c r="L603" s="35"/>
    </row>
    <row r="604" ht="15.75" customHeight="1">
      <c r="J604" s="35"/>
      <c r="K604" s="35"/>
      <c r="L604" s="35"/>
    </row>
    <row r="605" ht="15.75" customHeight="1">
      <c r="J605" s="35"/>
      <c r="K605" s="35"/>
      <c r="L605" s="35"/>
    </row>
    <row r="606" ht="15.75" customHeight="1">
      <c r="J606" s="35"/>
      <c r="K606" s="35"/>
      <c r="L606" s="35"/>
    </row>
    <row r="607" ht="15.75" customHeight="1">
      <c r="J607" s="35"/>
      <c r="K607" s="35"/>
      <c r="L607" s="35"/>
    </row>
    <row r="608" ht="15.75" customHeight="1">
      <c r="J608" s="35"/>
      <c r="K608" s="35"/>
      <c r="L608" s="35"/>
    </row>
    <row r="609" ht="15.75" customHeight="1">
      <c r="J609" s="35"/>
      <c r="K609" s="35"/>
      <c r="L609" s="35"/>
    </row>
    <row r="610" ht="15.75" customHeight="1">
      <c r="J610" s="35"/>
      <c r="K610" s="35"/>
      <c r="L610" s="35"/>
    </row>
    <row r="611" ht="15.75" customHeight="1">
      <c r="J611" s="35"/>
      <c r="K611" s="35"/>
      <c r="L611" s="35"/>
    </row>
    <row r="612" ht="15.75" customHeight="1">
      <c r="J612" s="35"/>
      <c r="K612" s="35"/>
      <c r="L612" s="35"/>
    </row>
    <row r="613" ht="15.75" customHeight="1">
      <c r="J613" s="35"/>
      <c r="K613" s="35"/>
      <c r="L613" s="35"/>
    </row>
    <row r="614" ht="15.75" customHeight="1">
      <c r="J614" s="35"/>
      <c r="K614" s="35"/>
      <c r="L614" s="35"/>
    </row>
    <row r="615" ht="15.75" customHeight="1">
      <c r="J615" s="35"/>
      <c r="K615" s="35"/>
      <c r="L615" s="35"/>
    </row>
    <row r="616" ht="15.75" customHeight="1">
      <c r="J616" s="35"/>
      <c r="K616" s="35"/>
      <c r="L616" s="35"/>
    </row>
    <row r="617" ht="15.75" customHeight="1">
      <c r="J617" s="35"/>
      <c r="K617" s="35"/>
      <c r="L617" s="35"/>
    </row>
    <row r="618" ht="15.75" customHeight="1">
      <c r="J618" s="35"/>
      <c r="K618" s="35"/>
      <c r="L618" s="35"/>
    </row>
    <row r="619" ht="15.75" customHeight="1">
      <c r="J619" s="35"/>
      <c r="K619" s="35"/>
      <c r="L619" s="35"/>
    </row>
    <row r="620" ht="15.75" customHeight="1">
      <c r="J620" s="35"/>
      <c r="K620" s="35"/>
      <c r="L620" s="35"/>
    </row>
    <row r="621" ht="15.75" customHeight="1">
      <c r="J621" s="35"/>
      <c r="K621" s="35"/>
      <c r="L621" s="35"/>
    </row>
    <row r="622" ht="15.75" customHeight="1">
      <c r="J622" s="35"/>
      <c r="K622" s="35"/>
      <c r="L622" s="35"/>
    </row>
    <row r="623" ht="15.75" customHeight="1">
      <c r="J623" s="35"/>
      <c r="K623" s="35"/>
      <c r="L623" s="35"/>
    </row>
    <row r="624" ht="15.75" customHeight="1">
      <c r="J624" s="35"/>
      <c r="K624" s="35"/>
      <c r="L624" s="35"/>
    </row>
    <row r="625" ht="15.75" customHeight="1">
      <c r="J625" s="35"/>
      <c r="K625" s="35"/>
      <c r="L625" s="35"/>
    </row>
    <row r="626" ht="15.75" customHeight="1">
      <c r="J626" s="35"/>
      <c r="K626" s="35"/>
      <c r="L626" s="35"/>
    </row>
    <row r="627" ht="15.75" customHeight="1">
      <c r="J627" s="35"/>
      <c r="K627" s="35"/>
      <c r="L627" s="35"/>
    </row>
    <row r="628" ht="15.75" customHeight="1">
      <c r="J628" s="35"/>
      <c r="K628" s="35"/>
      <c r="L628" s="35"/>
    </row>
    <row r="629" ht="15.75" customHeight="1">
      <c r="J629" s="35"/>
      <c r="K629" s="35"/>
      <c r="L629" s="35"/>
    </row>
    <row r="630" ht="15.75" customHeight="1">
      <c r="J630" s="35"/>
      <c r="K630" s="35"/>
      <c r="L630" s="35"/>
    </row>
    <row r="631" ht="15.75" customHeight="1">
      <c r="J631" s="35"/>
      <c r="K631" s="35"/>
      <c r="L631" s="35"/>
    </row>
    <row r="632" ht="15.75" customHeight="1">
      <c r="J632" s="35"/>
      <c r="K632" s="35"/>
      <c r="L632" s="35"/>
    </row>
    <row r="633" ht="15.75" customHeight="1">
      <c r="J633" s="35"/>
      <c r="K633" s="35"/>
      <c r="L633" s="35"/>
    </row>
    <row r="634" ht="15.75" customHeight="1">
      <c r="J634" s="35"/>
      <c r="K634" s="35"/>
      <c r="L634" s="35"/>
    </row>
    <row r="635" ht="15.75" customHeight="1">
      <c r="J635" s="35"/>
      <c r="K635" s="35"/>
      <c r="L635" s="35"/>
    </row>
    <row r="636" ht="15.75" customHeight="1">
      <c r="J636" s="35"/>
      <c r="K636" s="35"/>
      <c r="L636" s="35"/>
    </row>
    <row r="637" ht="15.75" customHeight="1">
      <c r="J637" s="35"/>
      <c r="K637" s="35"/>
      <c r="L637" s="35"/>
    </row>
    <row r="638" ht="15.75" customHeight="1">
      <c r="J638" s="35"/>
      <c r="K638" s="35"/>
      <c r="L638" s="35"/>
    </row>
    <row r="639" ht="15.75" customHeight="1">
      <c r="J639" s="35"/>
      <c r="K639" s="35"/>
      <c r="L639" s="35"/>
    </row>
    <row r="640" ht="15.75" customHeight="1">
      <c r="J640" s="35"/>
      <c r="K640" s="35"/>
      <c r="L640" s="35"/>
    </row>
    <row r="641" ht="15.75" customHeight="1">
      <c r="J641" s="35"/>
      <c r="K641" s="35"/>
      <c r="L641" s="35"/>
    </row>
    <row r="642" ht="15.75" customHeight="1">
      <c r="J642" s="35"/>
      <c r="K642" s="35"/>
      <c r="L642" s="35"/>
    </row>
    <row r="643" ht="15.75" customHeight="1">
      <c r="J643" s="35"/>
      <c r="K643" s="35"/>
      <c r="L643" s="35"/>
    </row>
    <row r="644" ht="15.75" customHeight="1">
      <c r="J644" s="35"/>
      <c r="K644" s="35"/>
      <c r="L644" s="35"/>
    </row>
    <row r="645" ht="15.75" customHeight="1">
      <c r="J645" s="35"/>
      <c r="K645" s="35"/>
      <c r="L645" s="35"/>
    </row>
    <row r="646" ht="15.75" customHeight="1">
      <c r="J646" s="35"/>
      <c r="K646" s="35"/>
      <c r="L646" s="35"/>
    </row>
    <row r="647" ht="15.75" customHeight="1">
      <c r="J647" s="35"/>
      <c r="K647" s="35"/>
      <c r="L647" s="35"/>
    </row>
    <row r="648" ht="15.75" customHeight="1">
      <c r="J648" s="35"/>
      <c r="K648" s="35"/>
      <c r="L648" s="35"/>
    </row>
    <row r="649" ht="15.75" customHeight="1">
      <c r="J649" s="35"/>
      <c r="K649" s="35"/>
      <c r="L649" s="35"/>
    </row>
    <row r="650" ht="15.75" customHeight="1">
      <c r="J650" s="35"/>
      <c r="K650" s="35"/>
      <c r="L650" s="35"/>
    </row>
    <row r="651" ht="15.75" customHeight="1">
      <c r="J651" s="35"/>
      <c r="K651" s="35"/>
      <c r="L651" s="35"/>
    </row>
    <row r="652" ht="15.75" customHeight="1">
      <c r="J652" s="35"/>
      <c r="K652" s="35"/>
      <c r="L652" s="35"/>
    </row>
    <row r="653" ht="15.75" customHeight="1">
      <c r="J653" s="35"/>
      <c r="K653" s="35"/>
      <c r="L653" s="35"/>
    </row>
    <row r="654" ht="15.75" customHeight="1">
      <c r="J654" s="35"/>
      <c r="K654" s="35"/>
      <c r="L654" s="35"/>
    </row>
    <row r="655" ht="15.75" customHeight="1">
      <c r="J655" s="35"/>
      <c r="K655" s="35"/>
      <c r="L655" s="35"/>
    </row>
    <row r="656" ht="15.75" customHeight="1">
      <c r="J656" s="35"/>
      <c r="K656" s="35"/>
      <c r="L656" s="35"/>
    </row>
    <row r="657" ht="15.75" customHeight="1">
      <c r="J657" s="35"/>
      <c r="K657" s="35"/>
      <c r="L657" s="35"/>
    </row>
    <row r="658" ht="15.75" customHeight="1">
      <c r="J658" s="35"/>
      <c r="K658" s="35"/>
      <c r="L658" s="35"/>
    </row>
    <row r="659" ht="15.75" customHeight="1">
      <c r="J659" s="35"/>
      <c r="K659" s="35"/>
      <c r="L659" s="35"/>
    </row>
    <row r="660" ht="15.75" customHeight="1">
      <c r="J660" s="35"/>
      <c r="K660" s="35"/>
      <c r="L660" s="35"/>
    </row>
    <row r="661" ht="15.75" customHeight="1">
      <c r="J661" s="35"/>
      <c r="K661" s="35"/>
      <c r="L661" s="35"/>
    </row>
    <row r="662" ht="15.75" customHeight="1">
      <c r="J662" s="35"/>
      <c r="K662" s="35"/>
      <c r="L662" s="35"/>
    </row>
    <row r="663" ht="15.75" customHeight="1">
      <c r="J663" s="35"/>
      <c r="K663" s="35"/>
      <c r="L663" s="35"/>
    </row>
    <row r="664" ht="15.75" customHeight="1">
      <c r="J664" s="35"/>
      <c r="K664" s="35"/>
      <c r="L664" s="35"/>
    </row>
    <row r="665" ht="15.75" customHeight="1">
      <c r="J665" s="35"/>
      <c r="K665" s="35"/>
      <c r="L665" s="35"/>
    </row>
    <row r="666" ht="15.75" customHeight="1">
      <c r="J666" s="35"/>
      <c r="K666" s="35"/>
      <c r="L666" s="35"/>
    </row>
    <row r="667" ht="15.75" customHeight="1">
      <c r="J667" s="35"/>
      <c r="K667" s="35"/>
      <c r="L667" s="35"/>
    </row>
    <row r="668" ht="15.75" customHeight="1">
      <c r="J668" s="35"/>
      <c r="K668" s="35"/>
      <c r="L668" s="35"/>
    </row>
    <row r="669" ht="15.75" customHeight="1">
      <c r="J669" s="35"/>
      <c r="K669" s="35"/>
      <c r="L669" s="35"/>
    </row>
    <row r="670" ht="15.75" customHeight="1">
      <c r="J670" s="35"/>
      <c r="K670" s="35"/>
      <c r="L670" s="35"/>
    </row>
    <row r="671" ht="15.75" customHeight="1">
      <c r="J671" s="35"/>
      <c r="K671" s="35"/>
      <c r="L671" s="35"/>
    </row>
    <row r="672" ht="15.75" customHeight="1">
      <c r="J672" s="35"/>
      <c r="K672" s="35"/>
      <c r="L672" s="35"/>
    </row>
    <row r="673" ht="15.75" customHeight="1">
      <c r="J673" s="35"/>
      <c r="K673" s="35"/>
      <c r="L673" s="35"/>
    </row>
    <row r="674" ht="15.75" customHeight="1">
      <c r="J674" s="35"/>
      <c r="K674" s="35"/>
      <c r="L674" s="35"/>
    </row>
    <row r="675" ht="15.75" customHeight="1">
      <c r="J675" s="35"/>
      <c r="K675" s="35"/>
      <c r="L675" s="35"/>
    </row>
    <row r="676" ht="15.75" customHeight="1">
      <c r="J676" s="35"/>
      <c r="K676" s="35"/>
      <c r="L676" s="35"/>
    </row>
    <row r="677" ht="15.75" customHeight="1">
      <c r="J677" s="35"/>
      <c r="K677" s="35"/>
      <c r="L677" s="35"/>
    </row>
    <row r="678" ht="15.75" customHeight="1">
      <c r="J678" s="35"/>
      <c r="K678" s="35"/>
      <c r="L678" s="35"/>
    </row>
    <row r="679" ht="15.75" customHeight="1">
      <c r="J679" s="35"/>
      <c r="K679" s="35"/>
      <c r="L679" s="35"/>
    </row>
    <row r="680" ht="15.75" customHeight="1">
      <c r="J680" s="35"/>
      <c r="K680" s="35"/>
      <c r="L680" s="35"/>
    </row>
    <row r="681" ht="15.75" customHeight="1">
      <c r="J681" s="35"/>
      <c r="K681" s="35"/>
      <c r="L681" s="35"/>
    </row>
    <row r="682" ht="15.75" customHeight="1">
      <c r="J682" s="35"/>
      <c r="K682" s="35"/>
      <c r="L682" s="35"/>
    </row>
    <row r="683" ht="15.75" customHeight="1">
      <c r="J683" s="35"/>
      <c r="K683" s="35"/>
      <c r="L683" s="35"/>
    </row>
    <row r="684" ht="15.75" customHeight="1">
      <c r="J684" s="35"/>
      <c r="K684" s="35"/>
      <c r="L684" s="35"/>
    </row>
    <row r="685" ht="15.75" customHeight="1">
      <c r="J685" s="35"/>
      <c r="K685" s="35"/>
      <c r="L685" s="35"/>
    </row>
    <row r="686" ht="15.75" customHeight="1">
      <c r="J686" s="35"/>
      <c r="K686" s="35"/>
      <c r="L686" s="35"/>
    </row>
    <row r="687" ht="15.75" customHeight="1">
      <c r="J687" s="35"/>
      <c r="K687" s="35"/>
      <c r="L687" s="35"/>
    </row>
    <row r="688" ht="15.75" customHeight="1">
      <c r="J688" s="35"/>
      <c r="K688" s="35"/>
      <c r="L688" s="35"/>
    </row>
    <row r="689" ht="15.75" customHeight="1">
      <c r="J689" s="35"/>
      <c r="K689" s="35"/>
      <c r="L689" s="35"/>
    </row>
    <row r="690" ht="15.75" customHeight="1">
      <c r="J690" s="35"/>
      <c r="K690" s="35"/>
      <c r="L690" s="35"/>
    </row>
    <row r="691" ht="15.75" customHeight="1">
      <c r="J691" s="35"/>
      <c r="K691" s="35"/>
      <c r="L691" s="35"/>
    </row>
    <row r="692" ht="15.75" customHeight="1">
      <c r="J692" s="35"/>
      <c r="K692" s="35"/>
      <c r="L692" s="35"/>
    </row>
    <row r="693" ht="15.75" customHeight="1">
      <c r="J693" s="35"/>
      <c r="K693" s="35"/>
      <c r="L693" s="35"/>
    </row>
    <row r="694" ht="15.75" customHeight="1">
      <c r="J694" s="35"/>
      <c r="K694" s="35"/>
      <c r="L694" s="35"/>
    </row>
    <row r="695" ht="15.75" customHeight="1">
      <c r="J695" s="35"/>
      <c r="K695" s="35"/>
      <c r="L695" s="35"/>
    </row>
    <row r="696" ht="15.75" customHeight="1">
      <c r="J696" s="35"/>
      <c r="K696" s="35"/>
      <c r="L696" s="35"/>
    </row>
    <row r="697" ht="15.75" customHeight="1">
      <c r="J697" s="35"/>
      <c r="K697" s="35"/>
      <c r="L697" s="35"/>
    </row>
    <row r="698" ht="15.75" customHeight="1">
      <c r="J698" s="35"/>
      <c r="K698" s="35"/>
      <c r="L698" s="35"/>
    </row>
    <row r="699" ht="15.75" customHeight="1">
      <c r="J699" s="35"/>
      <c r="K699" s="35"/>
      <c r="L699" s="35"/>
    </row>
    <row r="700" ht="15.75" customHeight="1">
      <c r="J700" s="35"/>
      <c r="K700" s="35"/>
      <c r="L700" s="35"/>
    </row>
    <row r="701" ht="15.75" customHeight="1">
      <c r="J701" s="35"/>
      <c r="K701" s="35"/>
      <c r="L701" s="35"/>
    </row>
    <row r="702" ht="15.75" customHeight="1">
      <c r="J702" s="35"/>
      <c r="K702" s="35"/>
      <c r="L702" s="35"/>
    </row>
    <row r="703" ht="15.75" customHeight="1">
      <c r="J703" s="35"/>
      <c r="K703" s="35"/>
      <c r="L703" s="35"/>
    </row>
    <row r="704" ht="15.75" customHeight="1">
      <c r="J704" s="35"/>
      <c r="K704" s="35"/>
      <c r="L704" s="35"/>
    </row>
    <row r="705" ht="15.75" customHeight="1">
      <c r="J705" s="35"/>
      <c r="K705" s="35"/>
      <c r="L705" s="35"/>
    </row>
    <row r="706" ht="15.75" customHeight="1">
      <c r="J706" s="35"/>
      <c r="K706" s="35"/>
      <c r="L706" s="35"/>
    </row>
    <row r="707" ht="15.75" customHeight="1">
      <c r="J707" s="35"/>
      <c r="K707" s="35"/>
      <c r="L707" s="35"/>
    </row>
    <row r="708" ht="15.75" customHeight="1">
      <c r="J708" s="35"/>
      <c r="K708" s="35"/>
      <c r="L708" s="35"/>
    </row>
    <row r="709" ht="15.75" customHeight="1">
      <c r="J709" s="35"/>
      <c r="K709" s="35"/>
      <c r="L709" s="35"/>
    </row>
    <row r="710" ht="15.75" customHeight="1">
      <c r="J710" s="35"/>
      <c r="K710" s="35"/>
      <c r="L710" s="35"/>
    </row>
    <row r="711" ht="15.75" customHeight="1">
      <c r="J711" s="35"/>
      <c r="K711" s="35"/>
      <c r="L711" s="35"/>
    </row>
    <row r="712" ht="15.75" customHeight="1">
      <c r="J712" s="35"/>
      <c r="K712" s="35"/>
      <c r="L712" s="35"/>
    </row>
    <row r="713" ht="15.75" customHeight="1">
      <c r="J713" s="35"/>
      <c r="K713" s="35"/>
      <c r="L713" s="35"/>
    </row>
    <row r="714" ht="15.75" customHeight="1">
      <c r="J714" s="35"/>
      <c r="K714" s="35"/>
      <c r="L714" s="35"/>
    </row>
    <row r="715" ht="15.75" customHeight="1">
      <c r="J715" s="35"/>
      <c r="K715" s="35"/>
      <c r="L715" s="35"/>
    </row>
    <row r="716" ht="15.75" customHeight="1">
      <c r="J716" s="35"/>
      <c r="K716" s="35"/>
      <c r="L716" s="35"/>
    </row>
    <row r="717" ht="15.75" customHeight="1">
      <c r="J717" s="35"/>
      <c r="K717" s="35"/>
      <c r="L717" s="35"/>
    </row>
    <row r="718" ht="15.75" customHeight="1">
      <c r="J718" s="35"/>
      <c r="K718" s="35"/>
      <c r="L718" s="35"/>
    </row>
    <row r="719" ht="15.75" customHeight="1">
      <c r="J719" s="35"/>
      <c r="K719" s="35"/>
      <c r="L719" s="35"/>
    </row>
    <row r="720" ht="15.75" customHeight="1">
      <c r="J720" s="35"/>
      <c r="K720" s="35"/>
      <c r="L720" s="35"/>
    </row>
    <row r="721" ht="15.75" customHeight="1">
      <c r="J721" s="35"/>
      <c r="K721" s="35"/>
      <c r="L721" s="35"/>
    </row>
    <row r="722" ht="15.75" customHeight="1">
      <c r="J722" s="35"/>
      <c r="K722" s="35"/>
      <c r="L722" s="35"/>
    </row>
    <row r="723" ht="15.75" customHeight="1">
      <c r="J723" s="35"/>
      <c r="K723" s="35"/>
      <c r="L723" s="35"/>
    </row>
    <row r="724" ht="15.75" customHeight="1">
      <c r="J724" s="35"/>
      <c r="K724" s="35"/>
      <c r="L724" s="35"/>
    </row>
    <row r="725" ht="15.75" customHeight="1">
      <c r="J725" s="35"/>
      <c r="K725" s="35"/>
      <c r="L725" s="35"/>
    </row>
    <row r="726" ht="15.75" customHeight="1">
      <c r="J726" s="35"/>
      <c r="K726" s="35"/>
      <c r="L726" s="35"/>
    </row>
    <row r="727" ht="15.75" customHeight="1">
      <c r="J727" s="35"/>
      <c r="K727" s="35"/>
      <c r="L727" s="35"/>
    </row>
    <row r="728" ht="15.75" customHeight="1">
      <c r="J728" s="35"/>
      <c r="K728" s="35"/>
      <c r="L728" s="35"/>
    </row>
    <row r="729" ht="15.75" customHeight="1">
      <c r="J729" s="35"/>
      <c r="K729" s="35"/>
      <c r="L729" s="35"/>
    </row>
    <row r="730" ht="15.75" customHeight="1">
      <c r="J730" s="35"/>
      <c r="K730" s="35"/>
      <c r="L730" s="35"/>
    </row>
    <row r="731" ht="15.75" customHeight="1">
      <c r="J731" s="35"/>
      <c r="K731" s="35"/>
      <c r="L731" s="35"/>
    </row>
    <row r="732" ht="15.75" customHeight="1">
      <c r="J732" s="35"/>
      <c r="K732" s="35"/>
      <c r="L732" s="35"/>
    </row>
    <row r="733" ht="15.75" customHeight="1">
      <c r="J733" s="35"/>
      <c r="K733" s="35"/>
      <c r="L733" s="35"/>
    </row>
    <row r="734" ht="15.75" customHeight="1">
      <c r="J734" s="35"/>
      <c r="K734" s="35"/>
      <c r="L734" s="35"/>
    </row>
    <row r="735" ht="15.75" customHeight="1">
      <c r="J735" s="35"/>
      <c r="K735" s="35"/>
      <c r="L735" s="35"/>
    </row>
    <row r="736" ht="15.75" customHeight="1">
      <c r="J736" s="35"/>
      <c r="K736" s="35"/>
      <c r="L736" s="35"/>
    </row>
    <row r="737" ht="15.75" customHeight="1">
      <c r="J737" s="35"/>
      <c r="K737" s="35"/>
      <c r="L737" s="35"/>
    </row>
    <row r="738" ht="15.75" customHeight="1">
      <c r="J738" s="35"/>
      <c r="K738" s="35"/>
      <c r="L738" s="35"/>
    </row>
    <row r="739" ht="15.75" customHeight="1">
      <c r="J739" s="35"/>
      <c r="K739" s="35"/>
      <c r="L739" s="35"/>
    </row>
    <row r="740" ht="15.75" customHeight="1">
      <c r="J740" s="35"/>
      <c r="K740" s="35"/>
      <c r="L740" s="35"/>
    </row>
    <row r="741" ht="15.75" customHeight="1">
      <c r="J741" s="35"/>
      <c r="K741" s="35"/>
      <c r="L741" s="35"/>
    </row>
    <row r="742" ht="15.75" customHeight="1">
      <c r="J742" s="35"/>
      <c r="K742" s="35"/>
      <c r="L742" s="35"/>
    </row>
    <row r="743" ht="15.75" customHeight="1">
      <c r="J743" s="35"/>
      <c r="K743" s="35"/>
      <c r="L743" s="35"/>
    </row>
    <row r="744" ht="15.75" customHeight="1">
      <c r="J744" s="35"/>
      <c r="K744" s="35"/>
      <c r="L744" s="35"/>
    </row>
    <row r="745" ht="15.75" customHeight="1">
      <c r="J745" s="35"/>
      <c r="K745" s="35"/>
      <c r="L745" s="35"/>
    </row>
    <row r="746" ht="15.75" customHeight="1">
      <c r="J746" s="35"/>
      <c r="K746" s="35"/>
      <c r="L746" s="35"/>
    </row>
    <row r="747" ht="15.75" customHeight="1">
      <c r="J747" s="35"/>
      <c r="K747" s="35"/>
      <c r="L747" s="35"/>
    </row>
    <row r="748" ht="15.75" customHeight="1">
      <c r="J748" s="35"/>
      <c r="K748" s="35"/>
      <c r="L748" s="35"/>
    </row>
    <row r="749" ht="15.75" customHeight="1">
      <c r="J749" s="35"/>
      <c r="K749" s="35"/>
      <c r="L749" s="35"/>
    </row>
    <row r="750" ht="15.75" customHeight="1">
      <c r="J750" s="35"/>
      <c r="K750" s="35"/>
      <c r="L750" s="35"/>
    </row>
    <row r="751" ht="15.75" customHeight="1">
      <c r="J751" s="35"/>
      <c r="K751" s="35"/>
      <c r="L751" s="35"/>
    </row>
    <row r="752" ht="15.75" customHeight="1">
      <c r="J752" s="35"/>
      <c r="K752" s="35"/>
      <c r="L752" s="35"/>
    </row>
    <row r="753" ht="15.75" customHeight="1">
      <c r="J753" s="35"/>
      <c r="K753" s="35"/>
      <c r="L753" s="35"/>
    </row>
    <row r="754" ht="15.75" customHeight="1">
      <c r="J754" s="35"/>
      <c r="K754" s="35"/>
      <c r="L754" s="35"/>
    </row>
    <row r="755" ht="15.75" customHeight="1">
      <c r="J755" s="35"/>
      <c r="K755" s="35"/>
      <c r="L755" s="35"/>
    </row>
    <row r="756" ht="15.75" customHeight="1">
      <c r="J756" s="35"/>
      <c r="K756" s="35"/>
      <c r="L756" s="35"/>
    </row>
    <row r="757" ht="15.75" customHeight="1">
      <c r="J757" s="35"/>
      <c r="K757" s="35"/>
      <c r="L757" s="35"/>
    </row>
    <row r="758" ht="15.75" customHeight="1">
      <c r="J758" s="35"/>
      <c r="K758" s="35"/>
      <c r="L758" s="35"/>
    </row>
    <row r="759" ht="15.75" customHeight="1">
      <c r="J759" s="35"/>
      <c r="K759" s="35"/>
      <c r="L759" s="35"/>
    </row>
    <row r="760" ht="15.75" customHeight="1">
      <c r="J760" s="35"/>
      <c r="K760" s="35"/>
      <c r="L760" s="35"/>
    </row>
    <row r="761" ht="15.75" customHeight="1">
      <c r="J761" s="35"/>
      <c r="K761" s="35"/>
      <c r="L761" s="35"/>
    </row>
    <row r="762" ht="15.75" customHeight="1">
      <c r="J762" s="35"/>
      <c r="K762" s="35"/>
      <c r="L762" s="35"/>
    </row>
    <row r="763" ht="15.75" customHeight="1">
      <c r="J763" s="35"/>
      <c r="K763" s="35"/>
      <c r="L763" s="35"/>
    </row>
    <row r="764" ht="15.75" customHeight="1">
      <c r="J764" s="35"/>
      <c r="K764" s="35"/>
      <c r="L764" s="35"/>
    </row>
    <row r="765" ht="15.75" customHeight="1">
      <c r="J765" s="35"/>
      <c r="K765" s="35"/>
      <c r="L765" s="35"/>
    </row>
    <row r="766" ht="15.75" customHeight="1">
      <c r="J766" s="35"/>
      <c r="K766" s="35"/>
      <c r="L766" s="35"/>
    </row>
    <row r="767" ht="15.75" customHeight="1">
      <c r="J767" s="35"/>
      <c r="K767" s="35"/>
      <c r="L767" s="35"/>
    </row>
    <row r="768" ht="15.75" customHeight="1">
      <c r="J768" s="35"/>
      <c r="K768" s="35"/>
      <c r="L768" s="35"/>
    </row>
    <row r="769" ht="15.75" customHeight="1">
      <c r="J769" s="35"/>
      <c r="K769" s="35"/>
      <c r="L769" s="35"/>
    </row>
    <row r="770" ht="15.75" customHeight="1">
      <c r="J770" s="35"/>
      <c r="K770" s="35"/>
      <c r="L770" s="35"/>
    </row>
    <row r="771" ht="15.75" customHeight="1">
      <c r="J771" s="35"/>
      <c r="K771" s="35"/>
      <c r="L771" s="35"/>
    </row>
    <row r="772" ht="15.75" customHeight="1">
      <c r="J772" s="35"/>
      <c r="K772" s="35"/>
      <c r="L772" s="35"/>
    </row>
    <row r="773" ht="15.75" customHeight="1">
      <c r="J773" s="35"/>
      <c r="K773" s="35"/>
      <c r="L773" s="35"/>
    </row>
    <row r="774" ht="15.75" customHeight="1">
      <c r="J774" s="35"/>
      <c r="K774" s="35"/>
      <c r="L774" s="35"/>
    </row>
    <row r="775" ht="15.75" customHeight="1">
      <c r="J775" s="35"/>
      <c r="K775" s="35"/>
      <c r="L775" s="35"/>
    </row>
    <row r="776" ht="15.75" customHeight="1">
      <c r="J776" s="35"/>
      <c r="K776" s="35"/>
      <c r="L776" s="35"/>
    </row>
    <row r="777" ht="15.75" customHeight="1">
      <c r="J777" s="35"/>
      <c r="K777" s="35"/>
      <c r="L777" s="35"/>
    </row>
    <row r="778" ht="15.75" customHeight="1">
      <c r="J778" s="35"/>
      <c r="K778" s="35"/>
      <c r="L778" s="35"/>
    </row>
    <row r="779" ht="15.75" customHeight="1">
      <c r="J779" s="35"/>
      <c r="K779" s="35"/>
      <c r="L779" s="35"/>
    </row>
    <row r="780" ht="15.75" customHeight="1">
      <c r="J780" s="35"/>
      <c r="K780" s="35"/>
      <c r="L780" s="35"/>
    </row>
    <row r="781" ht="15.75" customHeight="1">
      <c r="J781" s="35"/>
      <c r="K781" s="35"/>
      <c r="L781" s="35"/>
    </row>
    <row r="782" ht="15.75" customHeight="1">
      <c r="J782" s="35"/>
      <c r="K782" s="35"/>
      <c r="L782" s="35"/>
    </row>
    <row r="783" ht="15.75" customHeight="1">
      <c r="J783" s="35"/>
      <c r="K783" s="35"/>
      <c r="L783" s="35"/>
    </row>
    <row r="784" ht="15.75" customHeight="1">
      <c r="J784" s="35"/>
      <c r="K784" s="35"/>
      <c r="L784" s="35"/>
    </row>
    <row r="785" ht="15.75" customHeight="1">
      <c r="J785" s="35"/>
      <c r="K785" s="35"/>
      <c r="L785" s="35"/>
    </row>
    <row r="786" ht="15.75" customHeight="1">
      <c r="J786" s="35"/>
      <c r="K786" s="35"/>
      <c r="L786" s="35"/>
    </row>
    <row r="787" ht="15.75" customHeight="1">
      <c r="J787" s="35"/>
      <c r="K787" s="35"/>
      <c r="L787" s="35"/>
    </row>
    <row r="788" ht="15.75" customHeight="1">
      <c r="J788" s="35"/>
      <c r="K788" s="35"/>
      <c r="L788" s="35"/>
    </row>
    <row r="789" ht="15.75" customHeight="1">
      <c r="J789" s="35"/>
      <c r="K789" s="35"/>
      <c r="L789" s="35"/>
    </row>
    <row r="790" ht="15.75" customHeight="1">
      <c r="J790" s="35"/>
      <c r="K790" s="35"/>
      <c r="L790" s="35"/>
    </row>
    <row r="791" ht="15.75" customHeight="1">
      <c r="J791" s="35"/>
      <c r="K791" s="35"/>
      <c r="L791" s="35"/>
    </row>
    <row r="792" ht="15.75" customHeight="1">
      <c r="J792" s="35"/>
      <c r="K792" s="35"/>
      <c r="L792" s="35"/>
    </row>
    <row r="793" ht="15.75" customHeight="1">
      <c r="J793" s="35"/>
      <c r="K793" s="35"/>
      <c r="L793" s="35"/>
    </row>
    <row r="794" ht="15.75" customHeight="1">
      <c r="J794" s="35"/>
      <c r="K794" s="35"/>
      <c r="L794" s="35"/>
    </row>
    <row r="795" ht="15.75" customHeight="1">
      <c r="J795" s="35"/>
      <c r="K795" s="35"/>
      <c r="L795" s="35"/>
    </row>
    <row r="796" ht="15.75" customHeight="1">
      <c r="J796" s="35"/>
      <c r="K796" s="35"/>
      <c r="L796" s="35"/>
    </row>
    <row r="797" ht="15.75" customHeight="1">
      <c r="J797" s="35"/>
      <c r="K797" s="35"/>
      <c r="L797" s="35"/>
    </row>
    <row r="798" ht="15.75" customHeight="1">
      <c r="J798" s="35"/>
      <c r="K798" s="35"/>
      <c r="L798" s="35"/>
    </row>
    <row r="799" ht="15.75" customHeight="1">
      <c r="J799" s="35"/>
      <c r="K799" s="35"/>
      <c r="L799" s="35"/>
    </row>
    <row r="800" ht="15.75" customHeight="1">
      <c r="J800" s="35"/>
      <c r="K800" s="35"/>
      <c r="L800" s="35"/>
    </row>
    <row r="801" ht="15.75" customHeight="1">
      <c r="J801" s="35"/>
      <c r="K801" s="35"/>
      <c r="L801" s="35"/>
    </row>
    <row r="802" ht="15.75" customHeight="1">
      <c r="J802" s="35"/>
      <c r="K802" s="35"/>
      <c r="L802" s="35"/>
    </row>
    <row r="803" ht="15.75" customHeight="1">
      <c r="J803" s="35"/>
      <c r="K803" s="35"/>
      <c r="L803" s="35"/>
    </row>
    <row r="804" ht="15.75" customHeight="1">
      <c r="J804" s="35"/>
      <c r="K804" s="35"/>
      <c r="L804" s="35"/>
    </row>
    <row r="805" ht="15.75" customHeight="1">
      <c r="J805" s="35"/>
      <c r="K805" s="35"/>
      <c r="L805" s="35"/>
    </row>
    <row r="806" ht="15.75" customHeight="1">
      <c r="J806" s="35"/>
      <c r="K806" s="35"/>
      <c r="L806" s="35"/>
    </row>
    <row r="807" ht="15.75" customHeight="1">
      <c r="J807" s="35"/>
      <c r="K807" s="35"/>
      <c r="L807" s="35"/>
    </row>
    <row r="808" ht="15.75" customHeight="1">
      <c r="J808" s="35"/>
      <c r="K808" s="35"/>
      <c r="L808" s="35"/>
    </row>
    <row r="809" ht="15.75" customHeight="1">
      <c r="J809" s="35"/>
      <c r="K809" s="35"/>
      <c r="L809" s="35"/>
    </row>
    <row r="810" ht="15.75" customHeight="1">
      <c r="J810" s="35"/>
      <c r="K810" s="35"/>
      <c r="L810" s="35"/>
    </row>
    <row r="811" ht="15.75" customHeight="1">
      <c r="J811" s="35"/>
      <c r="K811" s="35"/>
      <c r="L811" s="35"/>
    </row>
    <row r="812" ht="15.75" customHeight="1">
      <c r="J812" s="35"/>
      <c r="K812" s="35"/>
      <c r="L812" s="35"/>
    </row>
    <row r="813" ht="15.75" customHeight="1">
      <c r="J813" s="35"/>
      <c r="K813" s="35"/>
      <c r="L813" s="35"/>
    </row>
    <row r="814" ht="15.75" customHeight="1">
      <c r="J814" s="35"/>
      <c r="K814" s="35"/>
      <c r="L814" s="35"/>
    </row>
    <row r="815" ht="15.75" customHeight="1">
      <c r="J815" s="35"/>
      <c r="K815" s="35"/>
      <c r="L815" s="35"/>
    </row>
    <row r="816" ht="15.75" customHeight="1">
      <c r="J816" s="35"/>
      <c r="K816" s="35"/>
      <c r="L816" s="35"/>
    </row>
    <row r="817" ht="15.75" customHeight="1">
      <c r="J817" s="35"/>
      <c r="K817" s="35"/>
      <c r="L817" s="35"/>
    </row>
    <row r="818" ht="15.75" customHeight="1">
      <c r="J818" s="35"/>
      <c r="K818" s="35"/>
      <c r="L818" s="35"/>
    </row>
    <row r="819" ht="15.75" customHeight="1">
      <c r="J819" s="35"/>
      <c r="K819" s="35"/>
      <c r="L819" s="35"/>
    </row>
    <row r="820" ht="15.75" customHeight="1">
      <c r="J820" s="35"/>
      <c r="K820" s="35"/>
      <c r="L820" s="35"/>
    </row>
    <row r="821" ht="15.75" customHeight="1">
      <c r="J821" s="35"/>
      <c r="K821" s="35"/>
      <c r="L821" s="35"/>
    </row>
    <row r="822" ht="15.75" customHeight="1">
      <c r="J822" s="35"/>
      <c r="K822" s="35"/>
      <c r="L822" s="35"/>
    </row>
    <row r="823" ht="15.75" customHeight="1">
      <c r="J823" s="35"/>
      <c r="K823" s="35"/>
      <c r="L823" s="35"/>
    </row>
    <row r="824" ht="15.75" customHeight="1">
      <c r="J824" s="35"/>
      <c r="K824" s="35"/>
      <c r="L824" s="35"/>
    </row>
    <row r="825" ht="15.75" customHeight="1">
      <c r="J825" s="35"/>
      <c r="K825" s="35"/>
      <c r="L825" s="35"/>
    </row>
    <row r="826" ht="15.75" customHeight="1">
      <c r="J826" s="35"/>
      <c r="K826" s="35"/>
      <c r="L826" s="35"/>
    </row>
    <row r="827" ht="15.75" customHeight="1">
      <c r="J827" s="35"/>
      <c r="K827" s="35"/>
      <c r="L827" s="35"/>
    </row>
    <row r="828" ht="15.75" customHeight="1">
      <c r="J828" s="35"/>
      <c r="K828" s="35"/>
      <c r="L828" s="35"/>
    </row>
    <row r="829" ht="15.75" customHeight="1">
      <c r="J829" s="35"/>
      <c r="K829" s="35"/>
      <c r="L829" s="35"/>
    </row>
    <row r="830" ht="15.75" customHeight="1">
      <c r="J830" s="35"/>
      <c r="K830" s="35"/>
      <c r="L830" s="35"/>
    </row>
    <row r="831" ht="15.75" customHeight="1">
      <c r="J831" s="35"/>
      <c r="K831" s="35"/>
      <c r="L831" s="35"/>
    </row>
    <row r="832" ht="15.75" customHeight="1">
      <c r="J832" s="35"/>
      <c r="K832" s="35"/>
      <c r="L832" s="35"/>
    </row>
    <row r="833" ht="15.75" customHeight="1">
      <c r="J833" s="35"/>
      <c r="K833" s="35"/>
      <c r="L833" s="35"/>
    </row>
    <row r="834" ht="15.75" customHeight="1">
      <c r="J834" s="35"/>
      <c r="K834" s="35"/>
      <c r="L834" s="35"/>
    </row>
    <row r="835" ht="15.75" customHeight="1">
      <c r="J835" s="35"/>
      <c r="K835" s="35"/>
      <c r="L835" s="35"/>
    </row>
    <row r="836" ht="15.75" customHeight="1">
      <c r="J836" s="35"/>
      <c r="K836" s="35"/>
      <c r="L836" s="35"/>
    </row>
    <row r="837" ht="15.75" customHeight="1">
      <c r="J837" s="35"/>
      <c r="K837" s="35"/>
      <c r="L837" s="35"/>
    </row>
    <row r="838" ht="15.75" customHeight="1">
      <c r="J838" s="35"/>
      <c r="K838" s="35"/>
      <c r="L838" s="35"/>
    </row>
    <row r="839" ht="15.75" customHeight="1">
      <c r="J839" s="35"/>
      <c r="K839" s="35"/>
      <c r="L839" s="35"/>
    </row>
    <row r="840" ht="15.75" customHeight="1">
      <c r="J840" s="35"/>
      <c r="K840" s="35"/>
      <c r="L840" s="35"/>
    </row>
    <row r="841" ht="15.75" customHeight="1">
      <c r="J841" s="35"/>
      <c r="K841" s="35"/>
      <c r="L841" s="35"/>
    </row>
    <row r="842" ht="15.75" customHeight="1">
      <c r="J842" s="35"/>
      <c r="K842" s="35"/>
      <c r="L842" s="35"/>
    </row>
    <row r="843" ht="15.75" customHeight="1">
      <c r="J843" s="35"/>
      <c r="K843" s="35"/>
      <c r="L843" s="35"/>
    </row>
    <row r="844" ht="15.75" customHeight="1">
      <c r="J844" s="35"/>
      <c r="K844" s="35"/>
      <c r="L844" s="35"/>
    </row>
    <row r="845" ht="15.75" customHeight="1">
      <c r="J845" s="35"/>
      <c r="K845" s="35"/>
      <c r="L845" s="35"/>
    </row>
    <row r="846" ht="15.75" customHeight="1">
      <c r="J846" s="35"/>
      <c r="K846" s="35"/>
      <c r="L846" s="35"/>
    </row>
    <row r="847" ht="15.75" customHeight="1">
      <c r="J847" s="35"/>
      <c r="K847" s="35"/>
      <c r="L847" s="35"/>
    </row>
    <row r="848" ht="15.75" customHeight="1">
      <c r="J848" s="35"/>
      <c r="K848" s="35"/>
      <c r="L848" s="35"/>
    </row>
    <row r="849" ht="15.75" customHeight="1">
      <c r="J849" s="35"/>
      <c r="K849" s="35"/>
      <c r="L849" s="35"/>
    </row>
    <row r="850" ht="15.75" customHeight="1">
      <c r="J850" s="35"/>
      <c r="K850" s="35"/>
      <c r="L850" s="35"/>
    </row>
    <row r="851" ht="15.75" customHeight="1">
      <c r="J851" s="35"/>
      <c r="K851" s="35"/>
      <c r="L851" s="35"/>
    </row>
    <row r="852" ht="15.75" customHeight="1">
      <c r="J852" s="35"/>
      <c r="K852" s="35"/>
      <c r="L852" s="35"/>
    </row>
    <row r="853" ht="15.75" customHeight="1">
      <c r="J853" s="35"/>
      <c r="K853" s="35"/>
      <c r="L853" s="35"/>
    </row>
    <row r="854" ht="15.75" customHeight="1">
      <c r="J854" s="35"/>
      <c r="K854" s="35"/>
      <c r="L854" s="35"/>
    </row>
    <row r="855" ht="15.75" customHeight="1">
      <c r="J855" s="35"/>
      <c r="K855" s="35"/>
      <c r="L855" s="35"/>
    </row>
    <row r="856" ht="15.75" customHeight="1">
      <c r="J856" s="35"/>
      <c r="K856" s="35"/>
      <c r="L856" s="35"/>
    </row>
    <row r="857" ht="15.75" customHeight="1">
      <c r="J857" s="35"/>
      <c r="K857" s="35"/>
      <c r="L857" s="35"/>
    </row>
    <row r="858" ht="15.75" customHeight="1">
      <c r="J858" s="35"/>
      <c r="K858" s="35"/>
      <c r="L858" s="35"/>
    </row>
    <row r="859" ht="15.75" customHeight="1">
      <c r="J859" s="35"/>
      <c r="K859" s="35"/>
      <c r="L859" s="35"/>
    </row>
    <row r="860" ht="15.75" customHeight="1">
      <c r="J860" s="35"/>
      <c r="K860" s="35"/>
      <c r="L860" s="35"/>
    </row>
    <row r="861" ht="15.75" customHeight="1">
      <c r="J861" s="35"/>
      <c r="K861" s="35"/>
      <c r="L861" s="35"/>
    </row>
    <row r="862" ht="15.75" customHeight="1">
      <c r="J862" s="35"/>
      <c r="K862" s="35"/>
      <c r="L862" s="35"/>
    </row>
    <row r="863" ht="15.75" customHeight="1">
      <c r="J863" s="35"/>
      <c r="K863" s="35"/>
      <c r="L863" s="35"/>
    </row>
    <row r="864" ht="15.75" customHeight="1">
      <c r="J864" s="35"/>
      <c r="K864" s="35"/>
      <c r="L864" s="35"/>
    </row>
    <row r="865" ht="15.75" customHeight="1">
      <c r="J865" s="35"/>
      <c r="K865" s="35"/>
      <c r="L865" s="35"/>
    </row>
    <row r="866" ht="15.75" customHeight="1">
      <c r="J866" s="35"/>
      <c r="K866" s="35"/>
      <c r="L866" s="35"/>
    </row>
    <row r="867" ht="15.75" customHeight="1">
      <c r="J867" s="35"/>
      <c r="K867" s="35"/>
      <c r="L867" s="35"/>
    </row>
    <row r="868" ht="15.75" customHeight="1">
      <c r="J868" s="35"/>
      <c r="K868" s="35"/>
      <c r="L868" s="35"/>
    </row>
    <row r="869" ht="15.75" customHeight="1">
      <c r="J869" s="35"/>
      <c r="K869" s="35"/>
      <c r="L869" s="35"/>
    </row>
    <row r="870" ht="15.75" customHeight="1">
      <c r="J870" s="35"/>
      <c r="K870" s="35"/>
      <c r="L870" s="35"/>
    </row>
    <row r="871" ht="15.75" customHeight="1">
      <c r="J871" s="35"/>
      <c r="K871" s="35"/>
      <c r="L871" s="35"/>
    </row>
    <row r="872" ht="15.75" customHeight="1">
      <c r="J872" s="35"/>
      <c r="K872" s="35"/>
      <c r="L872" s="35"/>
    </row>
    <row r="873" ht="15.75" customHeight="1">
      <c r="J873" s="35"/>
      <c r="K873" s="35"/>
      <c r="L873" s="35"/>
    </row>
    <row r="874" ht="15.75" customHeight="1">
      <c r="J874" s="35"/>
      <c r="K874" s="35"/>
      <c r="L874" s="35"/>
    </row>
    <row r="875" ht="15.75" customHeight="1">
      <c r="J875" s="35"/>
      <c r="K875" s="35"/>
      <c r="L875" s="35"/>
    </row>
    <row r="876" ht="15.75" customHeight="1">
      <c r="J876" s="35"/>
      <c r="K876" s="35"/>
      <c r="L876" s="35"/>
    </row>
    <row r="877" ht="15.75" customHeight="1">
      <c r="J877" s="35"/>
      <c r="K877" s="35"/>
      <c r="L877" s="35"/>
    </row>
    <row r="878" ht="15.75" customHeight="1">
      <c r="J878" s="35"/>
      <c r="K878" s="35"/>
      <c r="L878" s="35"/>
    </row>
    <row r="879" ht="15.75" customHeight="1">
      <c r="J879" s="35"/>
      <c r="K879" s="35"/>
      <c r="L879" s="35"/>
    </row>
    <row r="880" ht="15.75" customHeight="1">
      <c r="J880" s="35"/>
      <c r="K880" s="35"/>
      <c r="L880" s="35"/>
    </row>
    <row r="881" ht="15.75" customHeight="1">
      <c r="J881" s="35"/>
      <c r="K881" s="35"/>
      <c r="L881" s="35"/>
    </row>
    <row r="882" ht="15.75" customHeight="1">
      <c r="J882" s="35"/>
      <c r="K882" s="35"/>
      <c r="L882" s="35"/>
    </row>
    <row r="883" ht="15.75" customHeight="1">
      <c r="J883" s="35"/>
      <c r="K883" s="35"/>
      <c r="L883" s="35"/>
    </row>
    <row r="884" ht="15.75" customHeight="1">
      <c r="J884" s="35"/>
      <c r="K884" s="35"/>
      <c r="L884" s="35"/>
    </row>
    <row r="885" ht="15.75" customHeight="1">
      <c r="J885" s="35"/>
      <c r="K885" s="35"/>
      <c r="L885" s="35"/>
    </row>
    <row r="886" ht="15.75" customHeight="1">
      <c r="J886" s="35"/>
      <c r="K886" s="35"/>
      <c r="L886" s="35"/>
    </row>
    <row r="887" ht="15.75" customHeight="1">
      <c r="J887" s="35"/>
      <c r="K887" s="35"/>
      <c r="L887" s="35"/>
    </row>
    <row r="888" ht="15.75" customHeight="1">
      <c r="J888" s="35"/>
      <c r="K888" s="35"/>
      <c r="L888" s="35"/>
    </row>
    <row r="889" ht="15.75" customHeight="1">
      <c r="J889" s="35"/>
      <c r="K889" s="35"/>
      <c r="L889" s="35"/>
    </row>
    <row r="890" ht="15.75" customHeight="1">
      <c r="J890" s="35"/>
      <c r="K890" s="35"/>
      <c r="L890" s="35"/>
    </row>
    <row r="891" ht="15.75" customHeight="1">
      <c r="J891" s="35"/>
      <c r="K891" s="35"/>
      <c r="L891" s="35"/>
    </row>
    <row r="892" ht="15.75" customHeight="1">
      <c r="J892" s="35"/>
      <c r="K892" s="35"/>
      <c r="L892" s="35"/>
    </row>
    <row r="893" ht="15.75" customHeight="1">
      <c r="J893" s="35"/>
      <c r="K893" s="35"/>
      <c r="L893" s="35"/>
    </row>
    <row r="894" ht="15.75" customHeight="1">
      <c r="J894" s="35"/>
      <c r="K894" s="35"/>
      <c r="L894" s="35"/>
    </row>
    <row r="895" ht="15.75" customHeight="1">
      <c r="J895" s="35"/>
      <c r="K895" s="35"/>
      <c r="L895" s="35"/>
    </row>
    <row r="896" ht="15.75" customHeight="1">
      <c r="J896" s="35"/>
      <c r="K896" s="35"/>
      <c r="L896" s="35"/>
    </row>
    <row r="897" ht="15.75" customHeight="1">
      <c r="J897" s="35"/>
      <c r="K897" s="35"/>
      <c r="L897" s="35"/>
    </row>
    <row r="898" ht="15.75" customHeight="1">
      <c r="J898" s="35"/>
      <c r="K898" s="35"/>
      <c r="L898" s="35"/>
    </row>
    <row r="899" ht="15.75" customHeight="1">
      <c r="J899" s="35"/>
      <c r="K899" s="35"/>
      <c r="L899" s="35"/>
    </row>
    <row r="900" ht="15.75" customHeight="1">
      <c r="J900" s="35"/>
      <c r="K900" s="35"/>
      <c r="L900" s="35"/>
    </row>
    <row r="901" ht="15.75" customHeight="1">
      <c r="J901" s="35"/>
      <c r="K901" s="35"/>
      <c r="L901" s="35"/>
    </row>
    <row r="902" ht="15.75" customHeight="1">
      <c r="J902" s="35"/>
      <c r="K902" s="35"/>
      <c r="L902" s="35"/>
    </row>
    <row r="903" ht="15.75" customHeight="1">
      <c r="J903" s="35"/>
      <c r="K903" s="35"/>
      <c r="L903" s="35"/>
    </row>
    <row r="904" ht="15.75" customHeight="1">
      <c r="J904" s="35"/>
      <c r="K904" s="35"/>
      <c r="L904" s="35"/>
    </row>
    <row r="905" ht="15.75" customHeight="1">
      <c r="J905" s="35"/>
      <c r="K905" s="35"/>
      <c r="L905" s="35"/>
    </row>
    <row r="906" ht="15.75" customHeight="1">
      <c r="J906" s="35"/>
      <c r="K906" s="35"/>
      <c r="L906" s="35"/>
    </row>
    <row r="907" ht="15.75" customHeight="1">
      <c r="J907" s="35"/>
      <c r="K907" s="35"/>
      <c r="L907" s="35"/>
    </row>
    <row r="908" ht="15.75" customHeight="1">
      <c r="J908" s="35"/>
      <c r="K908" s="35"/>
      <c r="L908" s="35"/>
    </row>
    <row r="909" ht="15.75" customHeight="1">
      <c r="J909" s="35"/>
      <c r="K909" s="35"/>
      <c r="L909" s="35"/>
    </row>
    <row r="910" ht="15.75" customHeight="1">
      <c r="J910" s="35"/>
      <c r="K910" s="35"/>
      <c r="L910" s="35"/>
    </row>
    <row r="911" ht="15.75" customHeight="1">
      <c r="J911" s="35"/>
      <c r="K911" s="35"/>
      <c r="L911" s="35"/>
    </row>
    <row r="912" ht="15.75" customHeight="1">
      <c r="J912" s="35"/>
      <c r="K912" s="35"/>
      <c r="L912" s="35"/>
    </row>
    <row r="913" ht="15.75" customHeight="1">
      <c r="J913" s="35"/>
      <c r="K913" s="35"/>
      <c r="L913" s="35"/>
    </row>
    <row r="914" ht="15.75" customHeight="1">
      <c r="J914" s="35"/>
      <c r="K914" s="35"/>
      <c r="L914" s="35"/>
    </row>
    <row r="915" ht="15.75" customHeight="1">
      <c r="J915" s="35"/>
      <c r="K915" s="35"/>
      <c r="L915" s="35"/>
    </row>
    <row r="916" ht="15.75" customHeight="1">
      <c r="J916" s="35"/>
      <c r="K916" s="35"/>
      <c r="L916" s="35"/>
    </row>
    <row r="917" ht="15.75" customHeight="1">
      <c r="J917" s="35"/>
      <c r="K917" s="35"/>
      <c r="L917" s="35"/>
    </row>
    <row r="918" ht="15.75" customHeight="1">
      <c r="J918" s="35"/>
      <c r="K918" s="35"/>
      <c r="L918" s="35"/>
    </row>
    <row r="919" ht="15.75" customHeight="1">
      <c r="J919" s="35"/>
      <c r="K919" s="35"/>
      <c r="L919" s="35"/>
    </row>
    <row r="920" ht="15.75" customHeight="1">
      <c r="J920" s="35"/>
      <c r="K920" s="35"/>
      <c r="L920" s="35"/>
    </row>
    <row r="921" ht="15.75" customHeight="1">
      <c r="J921" s="35"/>
      <c r="K921" s="35"/>
      <c r="L921" s="35"/>
    </row>
    <row r="922" ht="15.75" customHeight="1">
      <c r="J922" s="35"/>
      <c r="K922" s="35"/>
      <c r="L922" s="35"/>
    </row>
    <row r="923" ht="15.75" customHeight="1">
      <c r="J923" s="35"/>
      <c r="K923" s="35"/>
      <c r="L923" s="35"/>
    </row>
    <row r="924" ht="15.75" customHeight="1">
      <c r="J924" s="35"/>
      <c r="K924" s="35"/>
      <c r="L924" s="35"/>
    </row>
    <row r="925" ht="15.75" customHeight="1">
      <c r="J925" s="35"/>
      <c r="K925" s="35"/>
      <c r="L925" s="35"/>
    </row>
    <row r="926" ht="15.75" customHeight="1">
      <c r="J926" s="35"/>
      <c r="K926" s="35"/>
      <c r="L926" s="35"/>
    </row>
    <row r="927" ht="15.75" customHeight="1">
      <c r="J927" s="35"/>
      <c r="K927" s="35"/>
      <c r="L927" s="35"/>
    </row>
    <row r="928" ht="15.75" customHeight="1">
      <c r="J928" s="35"/>
      <c r="K928" s="35"/>
      <c r="L928" s="35"/>
    </row>
    <row r="929" ht="15.75" customHeight="1">
      <c r="J929" s="35"/>
      <c r="K929" s="35"/>
      <c r="L929" s="35"/>
    </row>
    <row r="930" ht="15.75" customHeight="1">
      <c r="J930" s="35"/>
      <c r="K930" s="35"/>
      <c r="L930" s="35"/>
    </row>
    <row r="931" ht="15.75" customHeight="1">
      <c r="J931" s="35"/>
      <c r="K931" s="35"/>
      <c r="L931" s="35"/>
    </row>
    <row r="932" ht="15.75" customHeight="1">
      <c r="J932" s="35"/>
      <c r="K932" s="35"/>
      <c r="L932" s="35"/>
    </row>
    <row r="933" ht="15.75" customHeight="1">
      <c r="J933" s="35"/>
      <c r="K933" s="35"/>
      <c r="L933" s="35"/>
    </row>
    <row r="934" ht="15.75" customHeight="1">
      <c r="J934" s="35"/>
      <c r="K934" s="35"/>
      <c r="L934" s="35"/>
    </row>
    <row r="935" ht="15.75" customHeight="1">
      <c r="J935" s="35"/>
      <c r="K935" s="35"/>
      <c r="L935" s="35"/>
    </row>
    <row r="936" ht="15.75" customHeight="1">
      <c r="J936" s="35"/>
      <c r="K936" s="35"/>
      <c r="L936" s="35"/>
    </row>
    <row r="937" ht="15.75" customHeight="1">
      <c r="J937" s="35"/>
      <c r="K937" s="35"/>
      <c r="L937" s="35"/>
    </row>
    <row r="938" ht="15.75" customHeight="1">
      <c r="J938" s="35"/>
      <c r="K938" s="35"/>
      <c r="L938" s="35"/>
    </row>
    <row r="939" ht="15.75" customHeight="1">
      <c r="J939" s="35"/>
      <c r="K939" s="35"/>
      <c r="L939" s="35"/>
    </row>
    <row r="940" ht="15.75" customHeight="1">
      <c r="J940" s="35"/>
      <c r="K940" s="35"/>
      <c r="L940" s="35"/>
    </row>
    <row r="941" ht="15.75" customHeight="1">
      <c r="J941" s="35"/>
      <c r="K941" s="35"/>
      <c r="L941" s="35"/>
    </row>
    <row r="942" ht="15.75" customHeight="1">
      <c r="J942" s="35"/>
      <c r="K942" s="35"/>
      <c r="L942" s="35"/>
    </row>
    <row r="943" ht="15.75" customHeight="1">
      <c r="J943" s="35"/>
      <c r="K943" s="35"/>
      <c r="L943" s="35"/>
    </row>
    <row r="944" ht="15.75" customHeight="1">
      <c r="J944" s="35"/>
      <c r="K944" s="35"/>
      <c r="L944" s="35"/>
    </row>
    <row r="945" ht="15.75" customHeight="1">
      <c r="J945" s="35"/>
      <c r="K945" s="35"/>
      <c r="L945" s="35"/>
    </row>
    <row r="946" ht="15.75" customHeight="1">
      <c r="J946" s="35"/>
      <c r="K946" s="35"/>
      <c r="L946" s="35"/>
    </row>
    <row r="947" ht="15.75" customHeight="1">
      <c r="J947" s="35"/>
      <c r="K947" s="35"/>
      <c r="L947" s="35"/>
    </row>
    <row r="948" ht="15.75" customHeight="1">
      <c r="J948" s="35"/>
      <c r="K948" s="35"/>
      <c r="L948" s="35"/>
    </row>
    <row r="949" ht="15.75" customHeight="1">
      <c r="J949" s="35"/>
      <c r="K949" s="35"/>
      <c r="L949" s="35"/>
    </row>
    <row r="950" ht="15.75" customHeight="1">
      <c r="J950" s="35"/>
      <c r="K950" s="35"/>
      <c r="L950" s="35"/>
    </row>
    <row r="951" ht="15.75" customHeight="1">
      <c r="J951" s="35"/>
      <c r="K951" s="35"/>
      <c r="L951" s="35"/>
    </row>
    <row r="952" ht="15.75" customHeight="1">
      <c r="J952" s="35"/>
      <c r="K952" s="35"/>
      <c r="L952" s="35"/>
    </row>
    <row r="953" ht="15.75" customHeight="1">
      <c r="J953" s="35"/>
      <c r="K953" s="35"/>
      <c r="L953" s="35"/>
    </row>
    <row r="954" ht="15.75" customHeight="1">
      <c r="J954" s="35"/>
      <c r="K954" s="35"/>
      <c r="L954" s="35"/>
    </row>
    <row r="955" ht="15.75" customHeight="1">
      <c r="J955" s="35"/>
      <c r="K955" s="35"/>
      <c r="L955" s="35"/>
    </row>
    <row r="956" ht="15.75" customHeight="1">
      <c r="J956" s="35"/>
      <c r="K956" s="35"/>
      <c r="L956" s="35"/>
    </row>
    <row r="957" ht="15.75" customHeight="1">
      <c r="J957" s="35"/>
      <c r="K957" s="35"/>
      <c r="L957" s="35"/>
    </row>
    <row r="958" ht="15.75" customHeight="1">
      <c r="J958" s="35"/>
      <c r="K958" s="35"/>
      <c r="L958" s="35"/>
    </row>
    <row r="959" ht="15.75" customHeight="1">
      <c r="J959" s="35"/>
      <c r="K959" s="35"/>
      <c r="L959" s="35"/>
    </row>
    <row r="960" ht="15.75" customHeight="1">
      <c r="J960" s="35"/>
      <c r="K960" s="35"/>
      <c r="L960" s="35"/>
    </row>
    <row r="961" ht="15.75" customHeight="1">
      <c r="J961" s="35"/>
      <c r="K961" s="35"/>
      <c r="L961" s="35"/>
    </row>
    <row r="962" ht="15.75" customHeight="1">
      <c r="J962" s="35"/>
      <c r="K962" s="35"/>
      <c r="L962" s="35"/>
    </row>
    <row r="963" ht="15.75" customHeight="1">
      <c r="J963" s="35"/>
      <c r="K963" s="35"/>
      <c r="L963" s="35"/>
    </row>
    <row r="964" ht="15.75" customHeight="1">
      <c r="J964" s="35"/>
      <c r="K964" s="35"/>
      <c r="L964" s="35"/>
    </row>
    <row r="965" ht="15.75" customHeight="1">
      <c r="J965" s="35"/>
      <c r="K965" s="35"/>
      <c r="L965" s="35"/>
    </row>
    <row r="966" ht="15.75" customHeight="1">
      <c r="J966" s="35"/>
      <c r="K966" s="35"/>
      <c r="L966" s="35"/>
    </row>
    <row r="967" ht="15.75" customHeight="1">
      <c r="J967" s="35"/>
      <c r="K967" s="35"/>
      <c r="L967" s="35"/>
    </row>
    <row r="968" ht="15.75" customHeight="1">
      <c r="J968" s="35"/>
      <c r="K968" s="35"/>
      <c r="L968" s="35"/>
    </row>
    <row r="969" ht="15.75" customHeight="1">
      <c r="J969" s="35"/>
      <c r="K969" s="35"/>
      <c r="L969" s="35"/>
    </row>
    <row r="970" ht="15.75" customHeight="1">
      <c r="J970" s="35"/>
      <c r="K970" s="35"/>
      <c r="L970" s="35"/>
    </row>
    <row r="971" ht="15.75" customHeight="1">
      <c r="J971" s="35"/>
      <c r="K971" s="35"/>
      <c r="L971" s="35"/>
    </row>
    <row r="972" ht="15.75" customHeight="1">
      <c r="J972" s="35"/>
      <c r="K972" s="35"/>
      <c r="L972" s="35"/>
    </row>
    <row r="973" ht="15.75" customHeight="1">
      <c r="J973" s="35"/>
      <c r="K973" s="35"/>
      <c r="L973" s="35"/>
    </row>
    <row r="974" ht="15.75" customHeight="1">
      <c r="J974" s="35"/>
      <c r="K974" s="35"/>
      <c r="L974" s="35"/>
    </row>
    <row r="975" ht="15.75" customHeight="1">
      <c r="J975" s="35"/>
      <c r="K975" s="35"/>
      <c r="L975" s="35"/>
    </row>
    <row r="976" ht="15.75" customHeight="1">
      <c r="J976" s="35"/>
      <c r="K976" s="35"/>
      <c r="L976" s="35"/>
    </row>
    <row r="977" ht="15.75" customHeight="1">
      <c r="J977" s="35"/>
      <c r="K977" s="35"/>
      <c r="L977" s="35"/>
    </row>
    <row r="978" ht="15.75" customHeight="1">
      <c r="J978" s="35"/>
      <c r="K978" s="35"/>
      <c r="L978" s="35"/>
    </row>
    <row r="979" ht="15.75" customHeight="1">
      <c r="J979" s="35"/>
      <c r="K979" s="35"/>
      <c r="L979" s="35"/>
    </row>
    <row r="980" ht="15.75" customHeight="1">
      <c r="J980" s="35"/>
      <c r="K980" s="35"/>
      <c r="L980" s="35"/>
    </row>
    <row r="981" ht="15.75" customHeight="1">
      <c r="J981" s="35"/>
      <c r="K981" s="35"/>
      <c r="L981" s="35"/>
    </row>
    <row r="982" ht="15.75" customHeight="1">
      <c r="J982" s="35"/>
      <c r="K982" s="35"/>
      <c r="L982" s="35"/>
    </row>
    <row r="983" ht="15.75" customHeight="1">
      <c r="J983" s="35"/>
      <c r="K983" s="35"/>
      <c r="L983" s="35"/>
    </row>
    <row r="984" ht="15.75" customHeight="1">
      <c r="J984" s="35"/>
      <c r="K984" s="35"/>
      <c r="L984" s="35"/>
    </row>
    <row r="985" ht="15.75" customHeight="1">
      <c r="J985" s="35"/>
      <c r="K985" s="35"/>
      <c r="L985" s="35"/>
    </row>
    <row r="986" ht="15.75" customHeight="1">
      <c r="J986" s="35"/>
      <c r="K986" s="35"/>
      <c r="L986" s="35"/>
    </row>
    <row r="987" ht="15.75" customHeight="1">
      <c r="J987" s="35"/>
      <c r="K987" s="35"/>
      <c r="L987" s="35"/>
    </row>
    <row r="988" ht="15.75" customHeight="1">
      <c r="J988" s="35"/>
      <c r="K988" s="35"/>
      <c r="L988" s="35"/>
    </row>
    <row r="989" ht="15.75" customHeight="1">
      <c r="J989" s="35"/>
      <c r="K989" s="35"/>
      <c r="L989" s="35"/>
    </row>
    <row r="990" ht="15.75" customHeight="1">
      <c r="J990" s="35"/>
      <c r="K990" s="35"/>
      <c r="L990" s="35"/>
    </row>
    <row r="991" ht="15.75" customHeight="1">
      <c r="J991" s="35"/>
      <c r="K991" s="35"/>
      <c r="L991" s="35"/>
    </row>
    <row r="992" ht="15.75" customHeight="1">
      <c r="J992" s="35"/>
      <c r="K992" s="35"/>
      <c r="L992" s="35"/>
    </row>
    <row r="993" ht="15.75" customHeight="1">
      <c r="J993" s="35"/>
      <c r="K993" s="35"/>
      <c r="L993" s="35"/>
    </row>
    <row r="994" ht="15.75" customHeight="1">
      <c r="J994" s="35"/>
      <c r="K994" s="35"/>
      <c r="L994" s="35"/>
    </row>
    <row r="995" ht="15.75" customHeight="1">
      <c r="J995" s="35"/>
      <c r="K995" s="35"/>
      <c r="L995" s="35"/>
    </row>
    <row r="996" ht="15.75" customHeight="1">
      <c r="J996" s="35"/>
      <c r="K996" s="35"/>
      <c r="L996" s="35"/>
    </row>
    <row r="997" ht="15.75" customHeight="1">
      <c r="J997" s="35"/>
      <c r="K997" s="35"/>
      <c r="L997" s="35"/>
    </row>
    <row r="998" ht="15.75" customHeight="1">
      <c r="J998" s="35"/>
      <c r="K998" s="35"/>
      <c r="L998" s="35"/>
    </row>
    <row r="999" ht="15.75" customHeight="1">
      <c r="J999" s="35"/>
      <c r="K999" s="35"/>
      <c r="L999" s="35"/>
    </row>
    <row r="1000" ht="15.75" customHeight="1">
      <c r="J1000" s="35"/>
      <c r="K1000" s="35"/>
      <c r="L1000" s="35"/>
    </row>
  </sheetData>
  <autoFilter ref="$A$2:$A$86"/>
  <mergeCells count="123">
    <mergeCell ref="B1:O1"/>
    <mergeCell ref="B2:C2"/>
    <mergeCell ref="D2:E2"/>
    <mergeCell ref="F2:G2"/>
    <mergeCell ref="H2:I2"/>
    <mergeCell ref="J2:L3"/>
    <mergeCell ref="M2:N3"/>
    <mergeCell ref="J4:L4"/>
    <mergeCell ref="M4:N4"/>
    <mergeCell ref="J5:L5"/>
    <mergeCell ref="M5:N5"/>
    <mergeCell ref="J6:L6"/>
    <mergeCell ref="M6:N6"/>
    <mergeCell ref="M7:N7"/>
    <mergeCell ref="J7:L7"/>
    <mergeCell ref="J8:L8"/>
    <mergeCell ref="M8:N8"/>
    <mergeCell ref="J9:L9"/>
    <mergeCell ref="M9:N9"/>
    <mergeCell ref="J10:L10"/>
    <mergeCell ref="M10:N10"/>
    <mergeCell ref="J11:L11"/>
    <mergeCell ref="M11:N11"/>
    <mergeCell ref="J12:L12"/>
    <mergeCell ref="M12:N12"/>
    <mergeCell ref="J13:L13"/>
    <mergeCell ref="M13:N13"/>
    <mergeCell ref="M14:N14"/>
    <mergeCell ref="J14:L14"/>
    <mergeCell ref="J15:L15"/>
    <mergeCell ref="M15:N15"/>
    <mergeCell ref="J16:L16"/>
    <mergeCell ref="M16:N16"/>
    <mergeCell ref="J17:L17"/>
    <mergeCell ref="M17:N17"/>
    <mergeCell ref="J18:L18"/>
    <mergeCell ref="M18:N18"/>
    <mergeCell ref="J19:L19"/>
    <mergeCell ref="M19:N19"/>
    <mergeCell ref="J20:L20"/>
    <mergeCell ref="M20:N20"/>
    <mergeCell ref="M21:N21"/>
    <mergeCell ref="J21:L21"/>
    <mergeCell ref="J22:L22"/>
    <mergeCell ref="M22:N22"/>
    <mergeCell ref="J23:L23"/>
    <mergeCell ref="M23:N23"/>
    <mergeCell ref="J24:L24"/>
    <mergeCell ref="M24:N24"/>
    <mergeCell ref="J63:L63"/>
    <mergeCell ref="J64:L64"/>
    <mergeCell ref="J65:L65"/>
    <mergeCell ref="J66:L66"/>
    <mergeCell ref="J67:L67"/>
    <mergeCell ref="J68:L68"/>
    <mergeCell ref="J69:L69"/>
    <mergeCell ref="J70:L70"/>
    <mergeCell ref="J71:L71"/>
    <mergeCell ref="J72:L72"/>
    <mergeCell ref="J73:L73"/>
    <mergeCell ref="J74:L74"/>
    <mergeCell ref="J75:L75"/>
    <mergeCell ref="J76:L76"/>
    <mergeCell ref="J84:L84"/>
    <mergeCell ref="J85:L85"/>
    <mergeCell ref="J86:L86"/>
    <mergeCell ref="J87:L87"/>
    <mergeCell ref="J77:L77"/>
    <mergeCell ref="J78:L78"/>
    <mergeCell ref="J79:L79"/>
    <mergeCell ref="J80:L80"/>
    <mergeCell ref="J81:L81"/>
    <mergeCell ref="J82:L82"/>
    <mergeCell ref="J83:L83"/>
    <mergeCell ref="J25:L25"/>
    <mergeCell ref="M25:N25"/>
    <mergeCell ref="J26:L26"/>
    <mergeCell ref="M26:N26"/>
    <mergeCell ref="J27:L27"/>
    <mergeCell ref="M27:N27"/>
    <mergeCell ref="M28:N28"/>
    <mergeCell ref="J28:L28"/>
    <mergeCell ref="J29:L29"/>
    <mergeCell ref="M29:N29"/>
    <mergeCell ref="J30:L30"/>
    <mergeCell ref="M30:N30"/>
    <mergeCell ref="J31:L31"/>
    <mergeCell ref="M31:N31"/>
    <mergeCell ref="J32:L32"/>
    <mergeCell ref="M32:N32"/>
    <mergeCell ref="J33:L33"/>
    <mergeCell ref="M33:N33"/>
    <mergeCell ref="J34:L34"/>
    <mergeCell ref="M34:N34"/>
    <mergeCell ref="M35:N35"/>
    <mergeCell ref="J35:L35"/>
    <mergeCell ref="J36:L36"/>
    <mergeCell ref="J37:L37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0:L60"/>
    <mergeCell ref="J61:L61"/>
    <mergeCell ref="J62:L62"/>
  </mergeCells>
  <printOptions/>
  <pageMargins bottom="0.75" footer="0.0" header="0.0" left="0.7" right="0.7" top="0.75"/>
  <pageSetup scale="5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2020-11-27T07:22:32Z</dcterms:created>
  <dc:creator>IAIN 090</dc:creator>
</cp:coreProperties>
</file>